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0490" windowHeight="7110" activeTab="2"/>
  </bookViews>
  <sheets>
    <sheet name="Kryci list" sheetId="1" r:id="rId1"/>
    <sheet name="Rekapitulacia" sheetId="2" r:id="rId2"/>
    <sheet name="Prehlad" sheetId="3" r:id="rId3"/>
  </sheets>
  <definedNames>
    <definedName name="fakt1R">#REF!</definedName>
    <definedName name="_xlnm.Print_Titles" localSheetId="2">'Prehlad'!$8:$10</definedName>
    <definedName name="_xlnm.Print_Titles" localSheetId="1">'Rekapitulacia'!$10:$12</definedName>
    <definedName name="_xlnm.Print_Area" localSheetId="0">'Kryci list'!$A:$M</definedName>
    <definedName name="_xlnm.Print_Area" localSheetId="2">'Prehlad'!$A$1:$J$94</definedName>
    <definedName name="_xlnm.Print_Area" localSheetId="1">'Rekapitulacia'!$A:$D</definedName>
  </definedNames>
  <calcPr fullCalcOnLoad="1"/>
</workbook>
</file>

<file path=xl/sharedStrings.xml><?xml version="1.0" encoding="utf-8"?>
<sst xmlns="http://schemas.openxmlformats.org/spreadsheetml/2006/main" count="370" uniqueCount="219">
  <si>
    <t xml:space="preserve"> </t>
  </si>
  <si>
    <t>DPH</t>
  </si>
  <si>
    <t>V module</t>
  </si>
  <si>
    <t>Hlavička1</t>
  </si>
  <si>
    <t>Mena</t>
  </si>
  <si>
    <t>Hlavička2</t>
  </si>
  <si>
    <t>Obdobie</t>
  </si>
  <si>
    <t>Miesto:</t>
  </si>
  <si>
    <t>Rozpočet:</t>
  </si>
  <si>
    <t>Rozpočet</t>
  </si>
  <si>
    <t>Krycí list rozpočtu v</t>
  </si>
  <si>
    <t>EUR</t>
  </si>
  <si>
    <t>Spracoval:</t>
  </si>
  <si>
    <t>Čerpanie</t>
  </si>
  <si>
    <t>Krycí list splátky v</t>
  </si>
  <si>
    <t>za obdobie</t>
  </si>
  <si>
    <t>Mesiac 2011</t>
  </si>
  <si>
    <t>Dňa:</t>
  </si>
  <si>
    <t>Zmluva č.:</t>
  </si>
  <si>
    <t>VK</t>
  </si>
  <si>
    <t>Krycí list výrobnej kalkulácie v</t>
  </si>
  <si>
    <t xml:space="preserve"> Odberateľ:</t>
  </si>
  <si>
    <t>IČO:</t>
  </si>
  <si>
    <t>DIČ:</t>
  </si>
  <si>
    <t>VF</t>
  </si>
  <si>
    <t xml:space="preserve"> Dodávateľ:</t>
  </si>
  <si>
    <t xml:space="preserve"> 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</si>
  <si>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</si>
  <si>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</si>
  <si>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</si>
  <si>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</si>
  <si>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</si>
  <si>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</si>
  <si>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</si>
  <si>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</si>
  <si>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</si>
  <si>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</si>
  <si>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</si>
  <si>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</si>
  <si>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</si>
  <si>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</si>
  <si>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</si>
  <si>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</si>
  <si>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</si>
  <si>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</si>
  <si>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</si>
  <si>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</si>
  <si>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</si>
  <si>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</si>
  <si>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</si>
  <si>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</si>
  <si>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</si>
  <si>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</si>
  <si>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</si>
  <si>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</si>
  <si>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</si>
  <si>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Súčet riadkov 21 až 23: </t>
  </si>
  <si>
    <t>F</t>
  </si>
  <si>
    <t>Rekapitulácia rozpočtu v</t>
  </si>
  <si>
    <t>Rekapitulácia splátky v</t>
  </si>
  <si>
    <t>Rekapitulácia výrobnej kalkulácie v</t>
  </si>
  <si>
    <t>Popis položky, stavebného dielu, remesla</t>
  </si>
  <si>
    <t>Por.</t>
  </si>
  <si>
    <t>Kód</t>
  </si>
  <si>
    <t>Kód položky</t>
  </si>
  <si>
    <t>Popis položky, stavebného dielu, remesla,</t>
  </si>
  <si>
    <t>Množstvo</t>
  </si>
  <si>
    <t>Jednotková</t>
  </si>
  <si>
    <t>číslo</t>
  </si>
  <si>
    <t>cen.</t>
  </si>
  <si>
    <t>výkaz-výmer</t>
  </si>
  <si>
    <t>výmera</t>
  </si>
  <si>
    <t>cena</t>
  </si>
  <si>
    <t>JKSO :</t>
  </si>
  <si>
    <t/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</si>
  <si>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</si>
  <si>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</si>
  <si>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</si>
  <si>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</si>
  <si>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</si>
  <si>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</si>
  <si>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</si>
  <si>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</si>
  <si>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 20% z:</t>
  </si>
  <si>
    <t xml:space="preserve"> DPH    0% z:</t>
  </si>
  <si>
    <t xml:space="preserve"> Odpočet - prípočet</t>
  </si>
  <si>
    <t>PRÁCE A DODÁVKY HSV</t>
  </si>
  <si>
    <t>1 - ZEMNE PRÁCE</t>
  </si>
  <si>
    <t xml:space="preserve">   </t>
  </si>
  <si>
    <t xml:space="preserve">11001-0      </t>
  </si>
  <si>
    <t>súbor</t>
  </si>
  <si>
    <t>m3</t>
  </si>
  <si>
    <t xml:space="preserve">12220-1101   </t>
  </si>
  <si>
    <t>Odkopávka a prekopávka nezapažená v hornine 3, do 100 m3</t>
  </si>
  <si>
    <t xml:space="preserve">12220-1109   </t>
  </si>
  <si>
    <t>Odkopávky a prekopávky nezapažené. Príplatok k cenám za lepivosť horniny</t>
  </si>
  <si>
    <t xml:space="preserve">13220-1101   </t>
  </si>
  <si>
    <t xml:space="preserve">13220-11011  </t>
  </si>
  <si>
    <t xml:space="preserve">13220-1109   </t>
  </si>
  <si>
    <t xml:space="preserve">13320-1101   </t>
  </si>
  <si>
    <t xml:space="preserve">13320-1109   </t>
  </si>
  <si>
    <t>Hĺbenie šachiet zapažených i nezapažených. Príplatok k cenám za lepivosť horniny 3</t>
  </si>
  <si>
    <t xml:space="preserve">16230-1102   </t>
  </si>
  <si>
    <t>m2</t>
  </si>
  <si>
    <t>kg</t>
  </si>
  <si>
    <t xml:space="preserve">16710-1102   </t>
  </si>
  <si>
    <t>Nakladanie neuľahnutého výkopku z hornín tr.1-4 nad 100 do 1000 m3</t>
  </si>
  <si>
    <t xml:space="preserve">17120-1202   </t>
  </si>
  <si>
    <t>Uloženie sypaniny na skládky nad 100 do 1000 m3</t>
  </si>
  <si>
    <t xml:space="preserve">17120-9002   </t>
  </si>
  <si>
    <t>Poplatok za skladovanie - zemina a kamenivo (17 05) ostatné</t>
  </si>
  <si>
    <t xml:space="preserve">21152-1111   </t>
  </si>
  <si>
    <t>Výplň vsakovacej jamy kamenivom hrubým drveným frakcie 16 - 32 mm</t>
  </si>
  <si>
    <t xml:space="preserve">21275-2124   </t>
  </si>
  <si>
    <t>Trativody z flexodrenážnych rúr DN 80</t>
  </si>
  <si>
    <t>m</t>
  </si>
  <si>
    <t xml:space="preserve">21275-2125   </t>
  </si>
  <si>
    <t xml:space="preserve">89421-1111   </t>
  </si>
  <si>
    <t>ks</t>
  </si>
  <si>
    <t xml:space="preserve">27152-1111   </t>
  </si>
  <si>
    <t xml:space="preserve">27531-3611   </t>
  </si>
  <si>
    <t xml:space="preserve">14580-65000  </t>
  </si>
  <si>
    <t xml:space="preserve">76713-7512   </t>
  </si>
  <si>
    <t xml:space="preserve">76791-1120   </t>
  </si>
  <si>
    <t xml:space="preserve">76791-2110   </t>
  </si>
  <si>
    <t xml:space="preserve">34515-32500  </t>
  </si>
  <si>
    <t xml:space="preserve">56475-1115   </t>
  </si>
  <si>
    <t xml:space="preserve">56480-1111   </t>
  </si>
  <si>
    <t>Podklad zo štrkodrviny 0-4 s rozprestrením a zhutnením, hr.po zhutnení 30 mm</t>
  </si>
  <si>
    <t xml:space="preserve">56481-1111   </t>
  </si>
  <si>
    <t xml:space="preserve">58341-34100  </t>
  </si>
  <si>
    <t>Kamenivo drvené drobné   0-4</t>
  </si>
  <si>
    <t>t</t>
  </si>
  <si>
    <t xml:space="preserve">58343-74400  </t>
  </si>
  <si>
    <t>Kamenivo drvené hrubé 32-63</t>
  </si>
  <si>
    <t xml:space="preserve">58343-87200  </t>
  </si>
  <si>
    <t>Kamenivo drvené hrubé   8-16</t>
  </si>
  <si>
    <t xml:space="preserve">PRÁCE A DODÁVKY HSV  spolu: </t>
  </si>
  <si>
    <t>PRÁCE A DODÁVKY PSV</t>
  </si>
  <si>
    <t xml:space="preserve">58911-6112   </t>
  </si>
  <si>
    <t xml:space="preserve">58911-6113   </t>
  </si>
  <si>
    <t xml:space="preserve">00572-11300  </t>
  </si>
  <si>
    <t xml:space="preserve">24747-33000  </t>
  </si>
  <si>
    <t>Lepidlo PU mrazuvzdorné</t>
  </si>
  <si>
    <t xml:space="preserve">28322-41010  </t>
  </si>
  <si>
    <t>Podlepovacia  páska</t>
  </si>
  <si>
    <t xml:space="preserve">58151-30000  </t>
  </si>
  <si>
    <t xml:space="preserve">PRÁCE A DODÁVKY PSV  spolu: </t>
  </si>
  <si>
    <t>Za rozpočet celkom</t>
  </si>
  <si>
    <t xml:space="preserve">Prehľad rozpočtových nákladov v EUR  </t>
  </si>
  <si>
    <t>Spolu bez DPH</t>
  </si>
  <si>
    <t>Spolu s DPH</t>
  </si>
  <si>
    <t xml:space="preserve">Odberateľ: </t>
  </si>
  <si>
    <t>m.j.</t>
  </si>
  <si>
    <t>Vodorovné premiestnenie výkopku po spevnenej ceste, horniny tr.1-4, do 3000 m</t>
  </si>
  <si>
    <t xml:space="preserve">13320-1489   </t>
  </si>
  <si>
    <t>Trativody z flexodrenážnych rúr DN 65</t>
  </si>
  <si>
    <t>bm</t>
  </si>
  <si>
    <t xml:space="preserve">27535-0497  </t>
  </si>
  <si>
    <t xml:space="preserve">27531-0901   </t>
  </si>
  <si>
    <t>Osadenie kotviacich platní do základu</t>
  </si>
  <si>
    <t>Podklad alebo kryt z kameniva hrubého drveného veľ. 32-63 mm s rozprestretím a zhutn.hr.180 mm</t>
  </si>
  <si>
    <t>Montáž sietí</t>
  </si>
  <si>
    <t>Montáž mantinelov</t>
  </si>
  <si>
    <t>Doprava piesku</t>
  </si>
  <si>
    <t>Zrovnanie a úpravá podkladovej vrstvy podložia pred montážou umelého trávnika</t>
  </si>
  <si>
    <t>Rekapitulacia rozpočtu</t>
  </si>
  <si>
    <t>Montáž umelej trávy</t>
  </si>
  <si>
    <t xml:space="preserve">Projektant: </t>
  </si>
  <si>
    <t>Projektant:</t>
  </si>
  <si>
    <t>Hĺbenie jám nezapažených pre pätky volejbal, tenis, basketbal</t>
  </si>
  <si>
    <t>Hĺbenie jám nezapažených pre vsakovaciu jamu</t>
  </si>
  <si>
    <t>Šalovacie tvarnice 500x250x300</t>
  </si>
  <si>
    <t>Hliníkové stĺpy, uzavreté H profily 80x100mm, v. 0,9 m, hr. 3mm hr. Profilu 3 mm</t>
  </si>
  <si>
    <t>Mantinelové plastové dosky perodrážkové šedé hr.37 mm dl. 2540 mm</t>
  </si>
  <si>
    <t>Madlové oblé profily hliníkové dl. 2500 mm, 50x 80 mm spodné a vrchné, hr. 3mm</t>
  </si>
  <si>
    <t>Kotviace platne zakladové mantinelového systemu</t>
  </si>
  <si>
    <t xml:space="preserve">  spolu: </t>
  </si>
  <si>
    <t xml:space="preserve"> spolu: </t>
  </si>
  <si>
    <t xml:space="preserve">spolu: </t>
  </si>
  <si>
    <t xml:space="preserve">Napínací a spoj.materiál ochr.siete </t>
  </si>
  <si>
    <t xml:space="preserve"> Stavba : </t>
  </si>
  <si>
    <t>Dodávateľ:</t>
  </si>
  <si>
    <t xml:space="preserve">Stavba : </t>
  </si>
  <si>
    <t>01/2020</t>
  </si>
  <si>
    <t>Ing. Arch. Roman Porubec</t>
  </si>
  <si>
    <t>Multifunkčné ihrisko 27 x 18 m v obci Veľké Kapušany</t>
  </si>
  <si>
    <t>Vytýčenie stavby a vymerani</t>
  </si>
  <si>
    <t>Výkop ryhy do šírky 400 mm v horn.3 do 100 m3 - základy obvodového múrika</t>
  </si>
  <si>
    <t>Výkop ryhy do šírky 400 mm v horn.3 do 100 m3 - pre drenáže</t>
  </si>
  <si>
    <t>Hĺbenie rýh šírky do 400 mm zapažených i nezapažených s urovnaním dna. Príplatok k cene za lepivosť horniny 3</t>
  </si>
  <si>
    <t xml:space="preserve">Hĺbenie jám nezapažených pre pätky stlpikov oplotenia </t>
  </si>
  <si>
    <t>Úprava a zrovnanie podkladu po odkopoch</t>
  </si>
  <si>
    <t>Kontrolný otvor vsakovacej šachty s poklopom</t>
  </si>
  <si>
    <t>Výplň trativodov kamenivom hrubým drveným frakcie 32-63 mm</t>
  </si>
  <si>
    <t>2 - ODVODNENIE - DRENÁŽE</t>
  </si>
  <si>
    <t>Ukladanie a zásyp drenážnych rúr do ryhy</t>
  </si>
  <si>
    <t>Podsyp pod základy z kameniva fr. 8-16 mm</t>
  </si>
  <si>
    <t>Kamenivo drvené fr. 8-16 mm</t>
  </si>
  <si>
    <t>Betón základových pätiek, prostý tr.C 16/20 - výplň šalovacich tvarnic (obv. múrik)</t>
  </si>
  <si>
    <t>Betón základových pätiek, prostý tr.C 16/20 - pätky volejbal</t>
  </si>
  <si>
    <t>Zhotovenie základových konštrukcií - pätky volejbal</t>
  </si>
  <si>
    <t>Zhotovenie základových konštrukcií - obv. múrik</t>
  </si>
  <si>
    <t>3- ZÁKLADY</t>
  </si>
  <si>
    <t>4 - PODKLADOVE VRSTVY</t>
  </si>
  <si>
    <t xml:space="preserve">5 - MANTINELOVÝ SYSTÉM </t>
  </si>
  <si>
    <t>6 - OPLOTENIE - SIETE</t>
  </si>
  <si>
    <t xml:space="preserve">Ochranné siete PE, oko 50x50 mm, zelená hr.3 mm,   v. 5,0 m od povrchu </t>
  </si>
  <si>
    <t>Kovové stĺpy, uzavreté profily 70 mm, v 6m, hr. Profilu 3 mm</t>
  </si>
  <si>
    <t>Vstupná bránka</t>
  </si>
  <si>
    <t>Piesok kremičitý sušený</t>
  </si>
  <si>
    <t>Veľké Kapušany</t>
  </si>
  <si>
    <t>7 - ŠPORTOVÝ POVRCH</t>
  </si>
  <si>
    <t xml:space="preserve">00161250 </t>
  </si>
  <si>
    <t>Gymnázium – Gimnázium , Zoltána Fábryho 1, 079 01 Veľké Kapušany</t>
  </si>
  <si>
    <t>č.p. 1731/11 obec Veľké Kapušany</t>
  </si>
  <si>
    <t>Čiarovanie (volejbal,  minifutbal) - biele</t>
  </si>
  <si>
    <t>Podklad zo štrkodrviny 8-16 s rozprestrením a zhutnením, hr.po zhutnení 90 mm</t>
  </si>
  <si>
    <t>Multifunkčný umelý trávnik certifikovaný, farba zelená, vlákno polyetylen,  výška vlákna - 20 mm, hustota vpichov 22000/m2, hmotnosť trávnika 2150g/m2, Dtex - 6600, výplň kremičitý piesok - 20 kg/m2, trávnik pre čiary biely, žltý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</si>
</sst>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\ &quot;Kč&quot;;\-#,##0\ &quot;Kč&quot;"/>
    <numFmt numFmtId="183" formatCode="#,##0\ &quot;Kč&quot;;[Red]\-#,##0\ &quot;Kč&quot;"/>
    <numFmt numFmtId="184" formatCode="#,##0.00\ &quot;Kč&quot;;\-#,##0.00\ &quot;Kč&quot;"/>
    <numFmt numFmtId="185" formatCode="#,##0.00\ &quot;Kč&quot;;[Red]\-#,##0.00\ &quot;Kč&quot;"/>
    <numFmt numFmtId="186" formatCode="_-* #,##0\ &quot;Kč&quot;_-;\-* #,##0\ &quot;Kč&quot;_-;_-* &quot;-&quot;\ &quot;Kč&quot;_-;_-@_-"/>
    <numFmt numFmtId="187" formatCode="_-* #,##0\ _K_č_-;\-* #,##0\ _K_č_-;_-* &quot;-&quot;\ _K_č_-;_-@_-"/>
    <numFmt numFmtId="188" formatCode="_-* #,##0.00\ &quot;Kč&quot;_-;\-* #,##0.00\ &quot;Kč&quot;_-;_-* &quot;-&quot;??\ &quot;Kč&quot;_-;_-@_-"/>
    <numFmt numFmtId="189" formatCode="_-* #,##0.00\ _K_č_-;\-* #,##0.00\ _K_č_-;_-* &quot;-&quot;??\ _K_č_-;_-@_-"/>
    <numFmt numFmtId="190" formatCode="#,##0.000"/>
    <numFmt numFmtId="191" formatCode="#,##0.00000"/>
    <numFmt numFmtId="192" formatCode="#,##0&quot; &quot;"/>
    <numFmt numFmtId="193" formatCode="#,##0.00&quot; &quot;"/>
    <numFmt numFmtId="194" formatCode="#,##0&quot;  &quot;"/>
    <numFmt numFmtId="195" formatCode="#,##0\ &quot;Sk&quot;"/>
    <numFmt numFmtId="196" formatCode="#,##0\ _S_k"/>
    <numFmt numFmtId="197" formatCode="#,##0.00&quot; Sk&quot;;[Red]&quot;-&quot;#,##0.00&quot; Sk&quot;"/>
    <numFmt numFmtId="198" formatCode="#,##0&quot; Sk&quot;;&quot;-&quot;#,##0&quot; Sk&quot;"/>
    <numFmt numFmtId="199" formatCode="#,##0&quot; Sk&quot;;[Red]&quot;-&quot;#,##0&quot; Sk&quot;"/>
    <numFmt numFmtId="200" formatCode="#,##0.00&quot; Sk&quot;;&quot;-&quot;#,##0.00&quot; Sk&quot;"/>
    <numFmt numFmtId="201" formatCode="\ "/>
    <numFmt numFmtId="202" formatCode="0;0;"/>
    <numFmt numFmtId="203" formatCode="0.00;0;0"/>
    <numFmt numFmtId="204" formatCode="0.0%"/>
    <numFmt numFmtId="205" formatCode="###,###,###,###.###"/>
    <numFmt numFmtId="206" formatCode="0.000"/>
    <numFmt numFmtId="207" formatCode="0.0"/>
    <numFmt numFmtId="208" formatCode="#,##0.0000"/>
    <numFmt numFmtId="209" formatCode="#,##0.0"/>
    <numFmt numFmtId="210" formatCode="[$-41B]dddd\ d\.\ mmmm\ yyyy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8"/>
      <color indexed="62"/>
      <name val="Cambri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63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double"/>
      <bottom style="thin"/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medium"/>
      <right style="double"/>
      <top style="medium"/>
      <bottom style="double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99" fontId="8" fillId="0" borderId="1">
      <alignment/>
      <protection/>
    </xf>
    <xf numFmtId="0" fontId="8" fillId="0" borderId="1" applyFont="0" applyFill="0">
      <alignment/>
      <protection/>
    </xf>
    <xf numFmtId="178" fontId="7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0" borderId="2" applyNumberFormat="0" applyFill="0" applyAlignment="0" applyProtection="0"/>
    <xf numFmtId="181" fontId="0" fillId="0" borderId="0" applyNumberFormat="0" applyFill="0" applyBorder="0" applyAlignment="0" applyProtection="0"/>
    <xf numFmtId="179" fontId="0" fillId="0" borderId="0" applyNumberFormat="0" applyFill="0" applyBorder="0" applyAlignment="0" applyProtection="0"/>
    <xf numFmtId="0" fontId="7" fillId="0" borderId="0">
      <alignment/>
      <protection/>
    </xf>
    <xf numFmtId="0" fontId="20" fillId="6" borderId="0" applyNumberFormat="0" applyBorder="0" applyAlignment="0" applyProtection="0"/>
    <xf numFmtId="0" fontId="13" fillId="11" borderId="3" applyNumberFormat="0" applyAlignment="0" applyProtection="0"/>
    <xf numFmtId="180" fontId="0" fillId="0" borderId="0" applyNumberFormat="0" applyFill="0" applyBorder="0" applyAlignment="0" applyProtection="0"/>
    <xf numFmtId="178" fontId="0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19" fillId="0" borderId="8" applyNumberFormat="0" applyFill="0" applyAlignment="0" applyProtection="0"/>
    <xf numFmtId="0" fontId="8" fillId="0" borderId="9" applyBorder="0">
      <alignment vertical="center"/>
      <protection/>
    </xf>
    <xf numFmtId="0" fontId="19" fillId="0" borderId="0" applyNumberFormat="0" applyFill="0" applyBorder="0" applyAlignment="0" applyProtection="0"/>
    <xf numFmtId="0" fontId="8" fillId="0" borderId="9">
      <alignment vertical="center"/>
      <protection/>
    </xf>
    <xf numFmtId="0" fontId="17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21" fillId="7" borderId="10" applyNumberFormat="0" applyAlignment="0" applyProtection="0"/>
    <xf numFmtId="0" fontId="22" fillId="12" borderId="10" applyNumberFormat="0" applyAlignment="0" applyProtection="0"/>
    <xf numFmtId="0" fontId="23" fillId="12" borderId="11" applyNumberFormat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90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91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70" applyFont="1" applyAlignment="1">
      <alignment horizontal="left" vertical="center"/>
      <protection/>
    </xf>
    <xf numFmtId="0" fontId="4" fillId="0" borderId="12" xfId="70" applyFont="1" applyBorder="1" applyAlignment="1">
      <alignment horizontal="left" vertical="center"/>
      <protection/>
    </xf>
    <xf numFmtId="0" fontId="4" fillId="0" borderId="13" xfId="70" applyFont="1" applyBorder="1" applyAlignment="1">
      <alignment horizontal="left" vertical="center"/>
      <protection/>
    </xf>
    <xf numFmtId="0" fontId="4" fillId="0" borderId="13" xfId="70" applyFont="1" applyBorder="1" applyAlignment="1">
      <alignment horizontal="right" vertical="center"/>
      <protection/>
    </xf>
    <xf numFmtId="0" fontId="4" fillId="0" borderId="14" xfId="70" applyFont="1" applyBorder="1" applyAlignment="1">
      <alignment horizontal="left" vertical="center"/>
      <protection/>
    </xf>
    <xf numFmtId="0" fontId="4" fillId="0" borderId="15" xfId="70" applyFont="1" applyBorder="1" applyAlignment="1">
      <alignment horizontal="left" vertical="center"/>
      <protection/>
    </xf>
    <xf numFmtId="0" fontId="4" fillId="0" borderId="16" xfId="70" applyFont="1" applyBorder="1" applyAlignment="1">
      <alignment horizontal="left" vertical="center"/>
      <protection/>
    </xf>
    <xf numFmtId="0" fontId="4" fillId="0" borderId="16" xfId="70" applyFont="1" applyBorder="1" applyAlignment="1">
      <alignment horizontal="right" vertical="center"/>
      <protection/>
    </xf>
    <xf numFmtId="0" fontId="4" fillId="0" borderId="17" xfId="70" applyFont="1" applyBorder="1" applyAlignment="1">
      <alignment horizontal="left" vertical="center"/>
      <protection/>
    </xf>
    <xf numFmtId="0" fontId="4" fillId="0" borderId="18" xfId="70" applyFont="1" applyBorder="1" applyAlignment="1">
      <alignment horizontal="left" vertical="center"/>
      <protection/>
    </xf>
    <xf numFmtId="0" fontId="4" fillId="0" borderId="19" xfId="70" applyFont="1" applyBorder="1" applyAlignment="1">
      <alignment horizontal="left" vertical="center"/>
      <protection/>
    </xf>
    <xf numFmtId="0" fontId="4" fillId="0" borderId="19" xfId="70" applyFont="1" applyBorder="1" applyAlignment="1">
      <alignment horizontal="right" vertical="center"/>
      <protection/>
    </xf>
    <xf numFmtId="0" fontId="4" fillId="0" borderId="20" xfId="70" applyFont="1" applyBorder="1" applyAlignment="1">
      <alignment horizontal="left" vertical="center"/>
      <protection/>
    </xf>
    <xf numFmtId="0" fontId="4" fillId="0" borderId="21" xfId="70" applyFont="1" applyBorder="1" applyAlignment="1">
      <alignment horizontal="left" vertical="center"/>
      <protection/>
    </xf>
    <xf numFmtId="0" fontId="4" fillId="0" borderId="22" xfId="70" applyFont="1" applyBorder="1" applyAlignment="1">
      <alignment horizontal="left" vertical="center"/>
      <protection/>
    </xf>
    <xf numFmtId="0" fontId="4" fillId="0" borderId="22" xfId="70" applyFont="1" applyBorder="1" applyAlignment="1">
      <alignment horizontal="center" vertical="center"/>
      <protection/>
    </xf>
    <xf numFmtId="0" fontId="4" fillId="0" borderId="23" xfId="70" applyFont="1" applyBorder="1" applyAlignment="1">
      <alignment horizontal="center" vertical="center"/>
      <protection/>
    </xf>
    <xf numFmtId="0" fontId="4" fillId="0" borderId="24" xfId="70" applyFont="1" applyBorder="1" applyAlignment="1">
      <alignment horizontal="centerContinuous" vertical="center"/>
      <protection/>
    </xf>
    <xf numFmtId="0" fontId="4" fillId="0" borderId="25" xfId="70" applyFont="1" applyBorder="1" applyAlignment="1">
      <alignment horizontal="centerContinuous" vertical="center"/>
      <protection/>
    </xf>
    <xf numFmtId="0" fontId="4" fillId="0" borderId="26" xfId="70" applyFont="1" applyBorder="1" applyAlignment="1">
      <alignment horizontal="centerContinuous" vertical="center"/>
      <protection/>
    </xf>
    <xf numFmtId="0" fontId="4" fillId="0" borderId="27" xfId="70" applyFont="1" applyBorder="1" applyAlignment="1">
      <alignment horizontal="center" vertical="center"/>
      <protection/>
    </xf>
    <xf numFmtId="0" fontId="4" fillId="0" borderId="28" xfId="70" applyFont="1" applyBorder="1" applyAlignment="1">
      <alignment horizontal="left" vertical="center"/>
      <protection/>
    </xf>
    <xf numFmtId="0" fontId="4" fillId="0" borderId="29" xfId="70" applyFont="1" applyBorder="1" applyAlignment="1">
      <alignment horizontal="left" vertical="center"/>
      <protection/>
    </xf>
    <xf numFmtId="10" fontId="4" fillId="0" borderId="30" xfId="70" applyNumberFormat="1" applyFont="1" applyBorder="1" applyAlignment="1">
      <alignment horizontal="right" vertical="center"/>
      <protection/>
    </xf>
    <xf numFmtId="0" fontId="4" fillId="0" borderId="31" xfId="70" applyFont="1" applyBorder="1" applyAlignment="1">
      <alignment horizontal="center" vertical="center"/>
      <protection/>
    </xf>
    <xf numFmtId="0" fontId="4" fillId="0" borderId="9" xfId="70" applyFont="1" applyBorder="1" applyAlignment="1">
      <alignment horizontal="left" vertical="center"/>
      <protection/>
    </xf>
    <xf numFmtId="0" fontId="4" fillId="0" borderId="32" xfId="70" applyFont="1" applyBorder="1" applyAlignment="1">
      <alignment horizontal="left" vertical="center"/>
      <protection/>
    </xf>
    <xf numFmtId="10" fontId="4" fillId="0" borderId="33" xfId="70" applyNumberFormat="1" applyFont="1" applyBorder="1" applyAlignment="1">
      <alignment horizontal="right" vertical="center"/>
      <protection/>
    </xf>
    <xf numFmtId="0" fontId="4" fillId="0" borderId="34" xfId="70" applyFont="1" applyBorder="1" applyAlignment="1">
      <alignment horizontal="center" vertical="center"/>
      <protection/>
    </xf>
    <xf numFmtId="0" fontId="4" fillId="0" borderId="35" xfId="70" applyFont="1" applyBorder="1" applyAlignment="1">
      <alignment horizontal="left" vertical="center"/>
      <protection/>
    </xf>
    <xf numFmtId="0" fontId="4" fillId="0" borderId="36" xfId="70" applyFont="1" applyBorder="1" applyAlignment="1">
      <alignment horizontal="center" vertical="center"/>
      <protection/>
    </xf>
    <xf numFmtId="0" fontId="4" fillId="0" borderId="35" xfId="70" applyFont="1" applyBorder="1" applyAlignment="1">
      <alignment horizontal="right" vertical="center"/>
      <protection/>
    </xf>
    <xf numFmtId="0" fontId="4" fillId="0" borderId="37" xfId="70" applyFont="1" applyBorder="1" applyAlignment="1">
      <alignment horizontal="left" vertical="center"/>
      <protection/>
    </xf>
    <xf numFmtId="0" fontId="4" fillId="0" borderId="36" xfId="70" applyFont="1" applyBorder="1" applyAlignment="1">
      <alignment horizontal="right" vertical="center"/>
      <protection/>
    </xf>
    <xf numFmtId="0" fontId="4" fillId="0" borderId="38" xfId="70" applyFont="1" applyBorder="1" applyAlignment="1">
      <alignment horizontal="centerContinuous" vertical="center"/>
      <protection/>
    </xf>
    <xf numFmtId="0" fontId="4" fillId="0" borderId="39" xfId="70" applyFont="1" applyBorder="1" applyAlignment="1">
      <alignment horizontal="centerContinuous" vertical="center"/>
      <protection/>
    </xf>
    <xf numFmtId="0" fontId="4" fillId="0" borderId="39" xfId="70" applyFont="1" applyBorder="1" applyAlignment="1">
      <alignment horizontal="center" vertical="center"/>
      <protection/>
    </xf>
    <xf numFmtId="0" fontId="4" fillId="0" borderId="40" xfId="70" applyFont="1" applyBorder="1" applyAlignment="1">
      <alignment horizontal="centerContinuous" vertical="center"/>
      <protection/>
    </xf>
    <xf numFmtId="0" fontId="4" fillId="0" borderId="41" xfId="70" applyFont="1" applyBorder="1" applyAlignment="1">
      <alignment horizontal="left" vertical="center"/>
      <protection/>
    </xf>
    <xf numFmtId="0" fontId="4" fillId="0" borderId="42" xfId="70" applyFont="1" applyBorder="1" applyAlignment="1">
      <alignment horizontal="left" vertical="center"/>
      <protection/>
    </xf>
    <xf numFmtId="0" fontId="4" fillId="0" borderId="43" xfId="70" applyFont="1" applyBorder="1" applyAlignment="1">
      <alignment horizontal="left" vertical="center"/>
      <protection/>
    </xf>
    <xf numFmtId="0" fontId="4" fillId="0" borderId="0" xfId="70" applyFont="1" applyBorder="1" applyAlignment="1">
      <alignment horizontal="left" vertical="center"/>
      <protection/>
    </xf>
    <xf numFmtId="0" fontId="4" fillId="0" borderId="44" xfId="70" applyFont="1" applyBorder="1" applyAlignment="1">
      <alignment horizontal="left" vertical="center"/>
      <protection/>
    </xf>
    <xf numFmtId="0" fontId="4" fillId="0" borderId="33" xfId="70" applyFont="1" applyBorder="1" applyAlignment="1">
      <alignment horizontal="left" vertical="center"/>
      <protection/>
    </xf>
    <xf numFmtId="0" fontId="4" fillId="0" borderId="41" xfId="70" applyFont="1" applyBorder="1" applyAlignment="1">
      <alignment horizontal="right" vertical="center"/>
      <protection/>
    </xf>
    <xf numFmtId="0" fontId="4" fillId="0" borderId="0" xfId="70" applyFont="1" applyBorder="1" applyAlignment="1">
      <alignment horizontal="right" vertical="center"/>
      <protection/>
    </xf>
    <xf numFmtId="0" fontId="4" fillId="0" borderId="45" xfId="70" applyFont="1" applyBorder="1" applyAlignment="1">
      <alignment horizontal="left" vertical="center"/>
      <protection/>
    </xf>
    <xf numFmtId="0" fontId="4" fillId="0" borderId="30" xfId="70" applyFont="1" applyBorder="1" applyAlignment="1">
      <alignment horizontal="right" vertical="center"/>
      <protection/>
    </xf>
    <xf numFmtId="0" fontId="4" fillId="0" borderId="46" xfId="70" applyFont="1" applyBorder="1" applyAlignment="1">
      <alignment horizontal="left" vertical="center"/>
      <protection/>
    </xf>
    <xf numFmtId="0" fontId="4" fillId="0" borderId="47" xfId="70" applyFont="1" applyBorder="1" applyAlignment="1">
      <alignment horizontal="left" vertical="center"/>
      <protection/>
    </xf>
    <xf numFmtId="0" fontId="4" fillId="0" borderId="48" xfId="70" applyFont="1" applyBorder="1" applyAlignment="1">
      <alignment horizontal="left" vertical="center"/>
      <protection/>
    </xf>
    <xf numFmtId="0" fontId="4" fillId="0" borderId="0" xfId="70" applyFont="1">
      <alignment/>
      <protection/>
    </xf>
    <xf numFmtId="0" fontId="4" fillId="0" borderId="0" xfId="70" applyFont="1" applyAlignment="1">
      <alignment horizontal="left" vertical="center"/>
      <protection/>
    </xf>
    <xf numFmtId="0" fontId="6" fillId="0" borderId="49" xfId="70" applyFont="1" applyBorder="1" applyAlignment="1">
      <alignment horizontal="center" vertical="center"/>
      <protection/>
    </xf>
    <xf numFmtId="192" fontId="4" fillId="0" borderId="25" xfId="70" applyNumberFormat="1" applyFont="1" applyBorder="1" applyAlignment="1">
      <alignment horizontal="centerContinuous" vertical="center"/>
      <protection/>
    </xf>
    <xf numFmtId="0" fontId="6" fillId="0" borderId="50" xfId="70" applyFont="1" applyBorder="1" applyAlignment="1">
      <alignment horizontal="center" vertical="center"/>
      <protection/>
    </xf>
    <xf numFmtId="0" fontId="4" fillId="0" borderId="51" xfId="70" applyFont="1" applyBorder="1" applyAlignment="1">
      <alignment horizontal="left" vertical="center"/>
      <protection/>
    </xf>
    <xf numFmtId="192" fontId="4" fillId="0" borderId="52" xfId="70" applyNumberFormat="1" applyFont="1" applyBorder="1" applyAlignment="1">
      <alignment horizontal="right" vertical="center"/>
      <protection/>
    </xf>
    <xf numFmtId="49" fontId="4" fillId="0" borderId="13" xfId="70" applyNumberFormat="1" applyFont="1" applyBorder="1" applyAlignment="1">
      <alignment horizontal="right" vertical="center"/>
      <protection/>
    </xf>
    <xf numFmtId="49" fontId="4" fillId="0" borderId="16" xfId="70" applyNumberFormat="1" applyFont="1" applyBorder="1" applyAlignment="1">
      <alignment horizontal="right" vertical="center"/>
      <protection/>
    </xf>
    <xf numFmtId="49" fontId="4" fillId="0" borderId="19" xfId="70" applyNumberFormat="1" applyFont="1" applyBorder="1" applyAlignment="1">
      <alignment horizontal="right" vertical="center"/>
      <protection/>
    </xf>
    <xf numFmtId="0" fontId="4" fillId="0" borderId="12" xfId="70" applyFont="1" applyBorder="1" applyAlignment="1">
      <alignment horizontal="right" vertical="center"/>
      <protection/>
    </xf>
    <xf numFmtId="0" fontId="4" fillId="0" borderId="46" xfId="70" applyFont="1" applyBorder="1" applyAlignment="1">
      <alignment horizontal="right" vertical="center"/>
      <protection/>
    </xf>
    <xf numFmtId="0" fontId="4" fillId="0" borderId="47" xfId="70" applyFont="1" applyBorder="1" applyAlignment="1">
      <alignment vertical="center"/>
      <protection/>
    </xf>
    <xf numFmtId="0" fontId="4" fillId="0" borderId="47" xfId="70" applyFont="1" applyBorder="1" applyAlignment="1">
      <alignment horizontal="right" vertical="center"/>
      <protection/>
    </xf>
    <xf numFmtId="0" fontId="4" fillId="0" borderId="13" xfId="70" applyFont="1" applyBorder="1" applyAlignment="1">
      <alignment vertical="center"/>
      <protection/>
    </xf>
    <xf numFmtId="196" fontId="4" fillId="0" borderId="13" xfId="70" applyNumberFormat="1" applyFont="1" applyBorder="1" applyAlignment="1">
      <alignment horizontal="left" vertical="center"/>
      <protection/>
    </xf>
    <xf numFmtId="196" fontId="4" fillId="0" borderId="47" xfId="70" applyNumberFormat="1" applyFont="1" applyBorder="1" applyAlignment="1">
      <alignment horizontal="left" vertical="center"/>
      <protection/>
    </xf>
    <xf numFmtId="195" fontId="4" fillId="0" borderId="13" xfId="70" applyNumberFormat="1" applyFont="1" applyBorder="1" applyAlignment="1">
      <alignment horizontal="right" vertical="center"/>
      <protection/>
    </xf>
    <xf numFmtId="195" fontId="4" fillId="0" borderId="47" xfId="70" applyNumberFormat="1" applyFont="1" applyBorder="1" applyAlignment="1">
      <alignment horizontal="right" vertical="center"/>
      <protection/>
    </xf>
    <xf numFmtId="3" fontId="4" fillId="0" borderId="53" xfId="70" applyNumberFormat="1" applyFont="1" applyBorder="1" applyAlignment="1">
      <alignment horizontal="right" vertical="center"/>
      <protection/>
    </xf>
    <xf numFmtId="3" fontId="4" fillId="0" borderId="54" xfId="70" applyNumberFormat="1" applyFont="1" applyBorder="1" applyAlignment="1">
      <alignment horizontal="right" vertical="center"/>
      <protection/>
    </xf>
    <xf numFmtId="3" fontId="4" fillId="0" borderId="14" xfId="70" applyNumberFormat="1" applyFont="1" applyBorder="1" applyAlignment="1">
      <alignment vertical="center"/>
      <protection/>
    </xf>
    <xf numFmtId="3" fontId="4" fillId="0" borderId="48" xfId="70" applyNumberFormat="1" applyFont="1" applyBorder="1" applyAlignment="1">
      <alignment vertical="center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90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0" fontId="25" fillId="0" borderId="0" xfId="70" applyFont="1">
      <alignment/>
      <protection/>
    </xf>
    <xf numFmtId="49" fontId="26" fillId="0" borderId="0" xfId="70" applyNumberFormat="1" applyFont="1">
      <alignment/>
      <protection/>
    </xf>
    <xf numFmtId="0" fontId="26" fillId="0" borderId="0" xfId="70" applyFont="1">
      <alignment/>
      <protection/>
    </xf>
    <xf numFmtId="0" fontId="4" fillId="0" borderId="55" xfId="0" applyFont="1" applyBorder="1" applyAlignment="1" applyProtection="1">
      <alignment horizontal="center"/>
      <protection/>
    </xf>
    <xf numFmtId="0" fontId="4" fillId="0" borderId="56" xfId="0" applyNumberFormat="1" applyFont="1" applyBorder="1" applyAlignment="1" applyProtection="1">
      <alignment horizontal="center"/>
      <protection/>
    </xf>
    <xf numFmtId="0" fontId="4" fillId="0" borderId="57" xfId="0" applyFont="1" applyBorder="1" applyAlignment="1" applyProtection="1">
      <alignment horizontal="center"/>
      <protection/>
    </xf>
    <xf numFmtId="0" fontId="4" fillId="0" borderId="57" xfId="0" applyFont="1" applyBorder="1" applyAlignment="1" applyProtection="1">
      <alignment horizontal="center" vertical="center"/>
      <protection/>
    </xf>
    <xf numFmtId="0" fontId="4" fillId="0" borderId="58" xfId="0" applyNumberFormat="1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left" vertical="top" wrapText="1"/>
      <protection/>
    </xf>
    <xf numFmtId="4" fontId="4" fillId="0" borderId="28" xfId="70" applyNumberFormat="1" applyFont="1" applyBorder="1" applyAlignment="1">
      <alignment horizontal="right" vertical="center"/>
      <protection/>
    </xf>
    <xf numFmtId="4" fontId="4" fillId="0" borderId="59" xfId="70" applyNumberFormat="1" applyFont="1" applyBorder="1" applyAlignment="1">
      <alignment horizontal="right" vertical="center"/>
      <protection/>
    </xf>
    <xf numFmtId="4" fontId="4" fillId="0" borderId="9" xfId="70" applyNumberFormat="1" applyFont="1" applyBorder="1" applyAlignment="1">
      <alignment horizontal="right" vertical="center"/>
      <protection/>
    </xf>
    <xf numFmtId="4" fontId="4" fillId="0" borderId="60" xfId="70" applyNumberFormat="1" applyFont="1" applyBorder="1" applyAlignment="1">
      <alignment horizontal="right" vertical="center"/>
      <protection/>
    </xf>
    <xf numFmtId="4" fontId="4" fillId="0" borderId="61" xfId="70" applyNumberFormat="1" applyFont="1" applyBorder="1" applyAlignment="1">
      <alignment horizontal="right" vertical="center"/>
      <protection/>
    </xf>
    <xf numFmtId="4" fontId="4" fillId="0" borderId="35" xfId="70" applyNumberFormat="1" applyFont="1" applyBorder="1" applyAlignment="1">
      <alignment horizontal="right" vertical="center"/>
      <protection/>
    </xf>
    <xf numFmtId="4" fontId="4" fillId="0" borderId="37" xfId="70" applyNumberFormat="1" applyFont="1" applyBorder="1" applyAlignment="1">
      <alignment horizontal="right" vertical="center"/>
      <protection/>
    </xf>
    <xf numFmtId="4" fontId="4" fillId="0" borderId="62" xfId="70" applyNumberFormat="1" applyFont="1" applyBorder="1" applyAlignment="1">
      <alignment horizontal="right" vertical="center"/>
      <protection/>
    </xf>
    <xf numFmtId="4" fontId="4" fillId="0" borderId="33" xfId="70" applyNumberFormat="1" applyFont="1" applyBorder="1" applyAlignment="1">
      <alignment horizontal="right" vertical="center"/>
      <protection/>
    </xf>
    <xf numFmtId="49" fontId="6" fillId="0" borderId="0" xfId="0" applyNumberFormat="1" applyFont="1" applyAlignment="1" applyProtection="1">
      <alignment vertical="top"/>
      <protection/>
    </xf>
    <xf numFmtId="4" fontId="6" fillId="0" borderId="0" xfId="0" applyNumberFormat="1" applyFont="1" applyAlignment="1" applyProtection="1">
      <alignment vertical="top"/>
      <protection/>
    </xf>
    <xf numFmtId="190" fontId="6" fillId="0" borderId="0" xfId="0" applyNumberFormat="1" applyFont="1" applyAlignment="1" applyProtection="1">
      <alignment vertical="top"/>
      <protection/>
    </xf>
    <xf numFmtId="14" fontId="6" fillId="0" borderId="0" xfId="0" applyNumberFormat="1" applyFont="1" applyAlignment="1" applyProtection="1">
      <alignment/>
      <protection/>
    </xf>
    <xf numFmtId="49" fontId="6" fillId="0" borderId="0" xfId="0" applyNumberFormat="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vertical="center"/>
      <protection/>
    </xf>
    <xf numFmtId="2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horizontal="right" vertical="top"/>
      <protection/>
    </xf>
    <xf numFmtId="2" fontId="6" fillId="0" borderId="0" xfId="0" applyNumberFormat="1" applyFont="1" applyAlignment="1" applyProtection="1">
      <alignment vertical="top"/>
      <protection/>
    </xf>
    <xf numFmtId="4" fontId="5" fillId="0" borderId="0" xfId="0" applyNumberFormat="1" applyFont="1" applyAlignment="1" applyProtection="1">
      <alignment vertical="top"/>
      <protection/>
    </xf>
    <xf numFmtId="49" fontId="5" fillId="0" borderId="0" xfId="0" applyNumberFormat="1" applyFont="1" applyAlignment="1" applyProtection="1">
      <alignment horizontal="left" vertical="top" wrapText="1"/>
      <protection/>
    </xf>
    <xf numFmtId="2" fontId="5" fillId="0" borderId="0" xfId="0" applyNumberFormat="1" applyFont="1" applyAlignment="1" applyProtection="1">
      <alignment vertical="top"/>
      <protection/>
    </xf>
    <xf numFmtId="0" fontId="27" fillId="0" borderId="0" xfId="0" applyFont="1" applyAlignment="1" applyProtection="1">
      <alignment/>
      <protection/>
    </xf>
    <xf numFmtId="4" fontId="27" fillId="0" borderId="0" xfId="0" applyNumberFormat="1" applyFont="1" applyAlignment="1" applyProtection="1">
      <alignment/>
      <protection/>
    </xf>
    <xf numFmtId="191" fontId="27" fillId="0" borderId="0" xfId="0" applyNumberFormat="1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49" fontId="4" fillId="0" borderId="19" xfId="70" applyNumberFormat="1" applyFont="1" applyBorder="1" applyAlignment="1">
      <alignment horizontal="left" vertical="center"/>
      <protection/>
    </xf>
    <xf numFmtId="49" fontId="4" fillId="0" borderId="13" xfId="70" applyNumberFormat="1" applyFont="1" applyBorder="1" applyAlignment="1">
      <alignment horizontal="left" vertical="center"/>
      <protection/>
    </xf>
    <xf numFmtId="0" fontId="4" fillId="0" borderId="55" xfId="0" applyFont="1" applyBorder="1" applyAlignment="1" applyProtection="1">
      <alignment horizontal="center"/>
      <protection/>
    </xf>
    <xf numFmtId="0" fontId="4" fillId="0" borderId="57" xfId="0" applyFont="1" applyBorder="1" applyAlignment="1" applyProtection="1">
      <alignment horizont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wrapText="1"/>
      <protection/>
    </xf>
    <xf numFmtId="0" fontId="4" fillId="0" borderId="57" xfId="0" applyFont="1" applyBorder="1" applyAlignment="1" applyProtection="1">
      <alignment horizontal="center" wrapText="1"/>
      <protection/>
    </xf>
    <xf numFmtId="0" fontId="4" fillId="0" borderId="55" xfId="0" applyNumberFormat="1" applyFont="1" applyBorder="1" applyAlignment="1" applyProtection="1">
      <alignment horizontal="center" vertical="top"/>
      <protection/>
    </xf>
    <xf numFmtId="0" fontId="4" fillId="0" borderId="57" xfId="0" applyNumberFormat="1" applyFont="1" applyBorder="1" applyAlignment="1" applyProtection="1">
      <alignment horizontal="center" vertical="top"/>
      <protection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KLs" xfId="70"/>
    <cellStyle name="Percent" xfId="71"/>
    <cellStyle name="Poznámka" xfId="72"/>
    <cellStyle name="Prepojená bunka" xfId="73"/>
    <cellStyle name="TEXT" xfId="74"/>
    <cellStyle name="Text upozornění" xfId="75"/>
    <cellStyle name="TEXT1" xfId="76"/>
    <cellStyle name="Title" xfId="77"/>
    <cellStyle name="Total" xfId="78"/>
    <cellStyle name="Vstup" xfId="79"/>
    <cellStyle name="Výpočet" xfId="80"/>
    <cellStyle name="Výstup" xfId="81"/>
    <cellStyle name="Vysvetľujúci text" xfId="82"/>
    <cellStyle name="Warning Text" xfId="83"/>
    <cellStyle name="Zlá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7"/>
  <sheetViews>
    <sheetView showGridLines="0" showZeros="0" view="pageLayout" zoomScale="130" zoomScalePageLayoutView="130" workbookViewId="0" topLeftCell="A12">
      <selection activeCell="H3" sqref="H3"/>
    </sheetView>
  </sheetViews>
  <sheetFormatPr defaultColWidth="9.28125" defaultRowHeight="12.75"/>
  <cols>
    <col min="1" max="1" width="0.71875" style="60" customWidth="1"/>
    <col min="2" max="2" width="3.7109375" style="60" customWidth="1"/>
    <col min="3" max="3" width="6.7109375" style="60" customWidth="1"/>
    <col min="4" max="6" width="14.00390625" style="60" customWidth="1"/>
    <col min="7" max="7" width="3.7109375" style="60" customWidth="1"/>
    <col min="8" max="8" width="22.7109375" style="60" customWidth="1"/>
    <col min="9" max="9" width="14.00390625" style="60" customWidth="1"/>
    <col min="10" max="10" width="4.28125" style="60" customWidth="1"/>
    <col min="11" max="11" width="19.7109375" style="60" customWidth="1"/>
    <col min="12" max="12" width="9.7109375" style="60" customWidth="1"/>
    <col min="13" max="13" width="14.00390625" style="60" customWidth="1"/>
    <col min="14" max="14" width="0.71875" style="60" customWidth="1"/>
    <col min="15" max="15" width="1.421875" style="60" customWidth="1"/>
    <col min="16" max="23" width="9.28125" style="60" customWidth="1"/>
    <col min="24" max="25" width="5.7109375" style="60" customWidth="1"/>
    <col min="26" max="26" width="6.57421875" style="60" customWidth="1"/>
    <col min="27" max="27" width="21.421875" style="60" customWidth="1"/>
    <col min="28" max="28" width="4.28125" style="60" customWidth="1"/>
    <col min="29" max="29" width="8.28125" style="60" customWidth="1"/>
    <col min="30" max="30" width="8.7109375" style="60" customWidth="1"/>
    <col min="31" max="16384" width="9.28125" style="60" customWidth="1"/>
  </cols>
  <sheetData>
    <row r="1" spans="2:30" ht="28.5" customHeight="1" thickBot="1">
      <c r="B1" s="61"/>
      <c r="C1" s="61"/>
      <c r="D1" s="61"/>
      <c r="E1" s="61"/>
      <c r="F1" s="61"/>
      <c r="G1" s="61"/>
      <c r="H1" s="9" t="str">
        <f>CONCATENATE(AA2," ",AB2," ",AC2," ",AD2)</f>
        <v>Krycí list rozpočtu v EUR  </v>
      </c>
      <c r="I1" s="61"/>
      <c r="J1" s="61"/>
      <c r="K1" s="61"/>
      <c r="L1" s="61"/>
      <c r="M1" s="61"/>
      <c r="Z1" s="89" t="s">
        <v>2</v>
      </c>
      <c r="AA1" s="89" t="s">
        <v>3</v>
      </c>
      <c r="AB1" s="89" t="s">
        <v>4</v>
      </c>
      <c r="AC1" s="89" t="s">
        <v>5</v>
      </c>
      <c r="AD1" s="89" t="s">
        <v>6</v>
      </c>
    </row>
    <row r="2" spans="2:30" ht="18" customHeight="1" thickTop="1">
      <c r="B2" s="10" t="s">
        <v>181</v>
      </c>
      <c r="C2" s="11"/>
      <c r="D2" s="11" t="s">
        <v>186</v>
      </c>
      <c r="E2" s="11"/>
      <c r="F2" s="11"/>
      <c r="G2" s="12" t="s">
        <v>7</v>
      </c>
      <c r="H2" s="11" t="s">
        <v>215</v>
      </c>
      <c r="I2" s="11"/>
      <c r="J2" s="12" t="s">
        <v>8</v>
      </c>
      <c r="K2" s="11"/>
      <c r="L2" s="11"/>
      <c r="M2" s="13"/>
      <c r="Z2" s="89" t="s">
        <v>9</v>
      </c>
      <c r="AA2" s="91" t="s">
        <v>10</v>
      </c>
      <c r="AB2" s="91" t="s">
        <v>11</v>
      </c>
      <c r="AC2" s="91"/>
      <c r="AD2" s="90"/>
    </row>
    <row r="3" spans="2:30" ht="18" customHeight="1">
      <c r="B3" s="14" t="s">
        <v>0</v>
      </c>
      <c r="C3" s="15"/>
      <c r="D3" s="15"/>
      <c r="E3" s="15"/>
      <c r="F3" s="15"/>
      <c r="G3" s="16" t="s">
        <v>73</v>
      </c>
      <c r="H3" s="15"/>
      <c r="I3" s="15"/>
      <c r="J3" s="16" t="s">
        <v>12</v>
      </c>
      <c r="K3" s="15"/>
      <c r="L3" s="15"/>
      <c r="M3" s="17"/>
      <c r="Z3" s="89" t="s">
        <v>13</v>
      </c>
      <c r="AA3" s="91" t="s">
        <v>14</v>
      </c>
      <c r="AB3" s="91" t="s">
        <v>11</v>
      </c>
      <c r="AC3" s="91" t="s">
        <v>15</v>
      </c>
      <c r="AD3" s="90" t="s">
        <v>16</v>
      </c>
    </row>
    <row r="4" spans="2:30" ht="18" customHeight="1" thickBot="1">
      <c r="B4" s="18" t="s">
        <v>0</v>
      </c>
      <c r="C4" s="19"/>
      <c r="D4" s="19"/>
      <c r="E4" s="19"/>
      <c r="F4" s="19"/>
      <c r="G4" s="20"/>
      <c r="H4" s="19"/>
      <c r="I4" s="19"/>
      <c r="J4" s="20" t="s">
        <v>17</v>
      </c>
      <c r="K4" s="124" t="s">
        <v>184</v>
      </c>
      <c r="L4" s="19" t="s">
        <v>18</v>
      </c>
      <c r="M4" s="21"/>
      <c r="Z4" s="89" t="s">
        <v>19</v>
      </c>
      <c r="AA4" s="91" t="s">
        <v>20</v>
      </c>
      <c r="AB4" s="91" t="s">
        <v>11</v>
      </c>
      <c r="AC4" s="91"/>
      <c r="AD4" s="90"/>
    </row>
    <row r="5" spans="2:30" ht="18" customHeight="1" thickTop="1">
      <c r="B5" s="10" t="s">
        <v>21</v>
      </c>
      <c r="C5" s="11"/>
      <c r="D5" s="11" t="s">
        <v>214</v>
      </c>
      <c r="E5" s="11"/>
      <c r="F5" s="11"/>
      <c r="G5" s="67" t="s">
        <v>74</v>
      </c>
      <c r="H5" s="11"/>
      <c r="I5" s="11"/>
      <c r="J5" s="11" t="s">
        <v>22</v>
      </c>
      <c r="K5" s="125" t="s">
        <v>213</v>
      </c>
      <c r="L5" s="11" t="s">
        <v>23</v>
      </c>
      <c r="M5" s="13"/>
      <c r="Z5" s="89" t="s">
        <v>24</v>
      </c>
      <c r="AA5" s="91" t="s">
        <v>14</v>
      </c>
      <c r="AB5" s="91" t="s">
        <v>11</v>
      </c>
      <c r="AC5" s="91" t="s">
        <v>15</v>
      </c>
      <c r="AD5" s="90" t="s">
        <v>16</v>
      </c>
    </row>
    <row r="6" spans="2:13" ht="18" customHeight="1">
      <c r="B6" s="14" t="s">
        <v>25</v>
      </c>
      <c r="C6" s="15"/>
      <c r="D6" s="15"/>
      <c r="E6" s="15"/>
      <c r="F6" s="15"/>
      <c r="G6" s="68" t="s">
        <v>74</v>
      </c>
      <c r="H6" s="15"/>
      <c r="I6" s="15"/>
      <c r="J6" s="15" t="s">
        <v>22</v>
      </c>
      <c r="K6" s="15"/>
      <c r="L6" s="15" t="s">
        <v>23</v>
      </c>
      <c r="M6" s="17"/>
    </row>
    <row r="7" spans="2:13" ht="18" customHeight="1" thickBot="1">
      <c r="B7" s="18" t="s">
        <v>26</v>
      </c>
      <c r="C7" s="19"/>
      <c r="D7" s="19" t="s">
        <v>185</v>
      </c>
      <c r="E7" s="19"/>
      <c r="F7" s="19"/>
      <c r="G7" s="69"/>
      <c r="H7" s="19"/>
      <c r="I7" s="19"/>
      <c r="J7" s="19" t="s">
        <v>22</v>
      </c>
      <c r="K7" s="19"/>
      <c r="L7" s="19" t="s">
        <v>23</v>
      </c>
      <c r="M7" s="21"/>
    </row>
    <row r="8" spans="2:13" ht="18" customHeight="1" thickTop="1">
      <c r="B8" s="70"/>
      <c r="C8" s="74"/>
      <c r="D8" s="75"/>
      <c r="E8" s="77"/>
      <c r="F8" s="79">
        <f>IF(B8&lt;&gt;0,ROUND($M$26/B8,0),0)</f>
        <v>0</v>
      </c>
      <c r="G8" s="67"/>
      <c r="H8" s="74"/>
      <c r="I8" s="79">
        <f>IF(G8&lt;&gt;0,ROUND($M$26/G8,0),0)</f>
        <v>0</v>
      </c>
      <c r="J8" s="12"/>
      <c r="K8" s="74"/>
      <c r="L8" s="77"/>
      <c r="M8" s="81">
        <f>IF(J8&lt;&gt;0,ROUND($M$26/J8,0),0)</f>
        <v>0</v>
      </c>
    </row>
    <row r="9" spans="2:13" ht="18" customHeight="1" thickBot="1">
      <c r="B9" s="71"/>
      <c r="C9" s="72"/>
      <c r="D9" s="76"/>
      <c r="E9" s="78"/>
      <c r="F9" s="80">
        <f>IF(B9&lt;&gt;0,ROUND($M$26/B9,0),0)</f>
        <v>0</v>
      </c>
      <c r="G9" s="73"/>
      <c r="H9" s="72"/>
      <c r="I9" s="80">
        <f>IF(G9&lt;&gt;0,ROUND($M$26/G9,0),0)</f>
        <v>0</v>
      </c>
      <c r="J9" s="73"/>
      <c r="K9" s="72"/>
      <c r="L9" s="78"/>
      <c r="M9" s="82">
        <f>IF(J9&lt;&gt;0,ROUND($M$26/J9,0),0)</f>
        <v>0</v>
      </c>
    </row>
    <row r="10" spans="2:13" ht="18" customHeight="1" thickTop="1">
      <c r="B10" s="62" t="s">
        <v>27</v>
      </c>
      <c r="C10" s="23" t="s">
        <v>28</v>
      </c>
      <c r="D10" s="24" t="s">
        <v>29</v>
      </c>
      <c r="E10" s="24" t="s">
        <v>30</v>
      </c>
      <c r="F10" s="25" t="s">
        <v>31</v>
      </c>
      <c r="G10" s="62" t="s">
        <v>32</v>
      </c>
      <c r="H10" s="26" t="s">
        <v>33</v>
      </c>
      <c r="I10" s="27"/>
      <c r="J10" s="62" t="s">
        <v>34</v>
      </c>
      <c r="K10" s="26" t="s">
        <v>35</v>
      </c>
      <c r="L10" s="28"/>
      <c r="M10" s="27"/>
    </row>
    <row r="11" spans="2:13" ht="18" customHeight="1">
      <c r="B11" s="29">
        <v>1</v>
      </c>
      <c r="C11" s="30" t="s">
        <v>36</v>
      </c>
      <c r="D11" s="98"/>
      <c r="E11" s="98"/>
      <c r="F11" s="99"/>
      <c r="G11" s="29">
        <v>6</v>
      </c>
      <c r="H11" s="30" t="s">
        <v>75</v>
      </c>
      <c r="I11" s="99">
        <v>0</v>
      </c>
      <c r="J11" s="29">
        <v>11</v>
      </c>
      <c r="K11" s="31" t="s">
        <v>78</v>
      </c>
      <c r="L11" s="32">
        <v>0</v>
      </c>
      <c r="M11" s="99">
        <v>0</v>
      </c>
    </row>
    <row r="12" spans="2:13" ht="18" customHeight="1">
      <c r="B12" s="33">
        <v>2</v>
      </c>
      <c r="C12" s="34" t="s">
        <v>37</v>
      </c>
      <c r="D12" s="100"/>
      <c r="E12" s="100"/>
      <c r="F12" s="99"/>
      <c r="G12" s="33">
        <v>7</v>
      </c>
      <c r="H12" s="34" t="s">
        <v>76</v>
      </c>
      <c r="I12" s="101">
        <v>0</v>
      </c>
      <c r="J12" s="33">
        <v>12</v>
      </c>
      <c r="K12" s="35" t="s">
        <v>79</v>
      </c>
      <c r="L12" s="36">
        <v>0</v>
      </c>
      <c r="M12" s="101">
        <v>0</v>
      </c>
    </row>
    <row r="13" spans="2:13" ht="18" customHeight="1">
      <c r="B13" s="33">
        <v>3</v>
      </c>
      <c r="C13" s="34" t="s">
        <v>38</v>
      </c>
      <c r="D13" s="100"/>
      <c r="E13" s="100"/>
      <c r="F13" s="99"/>
      <c r="G13" s="33">
        <v>8</v>
      </c>
      <c r="H13" s="34" t="s">
        <v>77</v>
      </c>
      <c r="I13" s="101">
        <v>0</v>
      </c>
      <c r="J13" s="33">
        <v>13</v>
      </c>
      <c r="K13" s="35" t="s">
        <v>80</v>
      </c>
      <c r="L13" s="36">
        <v>0</v>
      </c>
      <c r="M13" s="101">
        <v>0</v>
      </c>
    </row>
    <row r="14" spans="2:13" ht="18" customHeight="1" thickBot="1">
      <c r="B14" s="33">
        <v>4</v>
      </c>
      <c r="C14" s="34" t="s">
        <v>39</v>
      </c>
      <c r="D14" s="100"/>
      <c r="E14" s="100"/>
      <c r="F14" s="102"/>
      <c r="G14" s="33">
        <v>9</v>
      </c>
      <c r="H14" s="34" t="s">
        <v>0</v>
      </c>
      <c r="I14" s="101">
        <v>0</v>
      </c>
      <c r="J14" s="33">
        <v>14</v>
      </c>
      <c r="K14" s="35" t="s">
        <v>0</v>
      </c>
      <c r="L14" s="36">
        <v>0</v>
      </c>
      <c r="M14" s="101">
        <v>0</v>
      </c>
    </row>
    <row r="15" spans="2:13" ht="18" customHeight="1" thickBot="1">
      <c r="B15" s="37">
        <v>5</v>
      </c>
      <c r="C15" s="38" t="s">
        <v>40</v>
      </c>
      <c r="D15" s="103"/>
      <c r="E15" s="104"/>
      <c r="F15" s="105"/>
      <c r="G15" s="39">
        <v>10</v>
      </c>
      <c r="H15" s="40" t="s">
        <v>41</v>
      </c>
      <c r="I15" s="105">
        <f>SUM(I11:I14)</f>
        <v>0</v>
      </c>
      <c r="J15" s="37">
        <v>15</v>
      </c>
      <c r="K15" s="41"/>
      <c r="L15" s="42" t="s">
        <v>42</v>
      </c>
      <c r="M15" s="105">
        <f>SUM(M11:M14)</f>
        <v>0</v>
      </c>
    </row>
    <row r="16" spans="2:13" ht="18" customHeight="1" thickTop="1">
      <c r="B16" s="43" t="s">
        <v>43</v>
      </c>
      <c r="C16" s="44"/>
      <c r="D16" s="44"/>
      <c r="E16" s="44"/>
      <c r="F16" s="45"/>
      <c r="G16" s="43" t="s">
        <v>44</v>
      </c>
      <c r="H16" s="44"/>
      <c r="I16" s="46"/>
      <c r="J16" s="62" t="s">
        <v>45</v>
      </c>
      <c r="K16" s="26" t="s">
        <v>46</v>
      </c>
      <c r="L16" s="28"/>
      <c r="M16" s="63"/>
    </row>
    <row r="17" spans="2:13" ht="18" customHeight="1">
      <c r="B17" s="47"/>
      <c r="C17" s="48" t="s">
        <v>47</v>
      </c>
      <c r="D17" s="48"/>
      <c r="E17" s="48" t="s">
        <v>48</v>
      </c>
      <c r="F17" s="49"/>
      <c r="G17" s="47"/>
      <c r="H17" s="50"/>
      <c r="I17" s="51"/>
      <c r="J17" s="33">
        <v>16</v>
      </c>
      <c r="K17" s="35" t="s">
        <v>49</v>
      </c>
      <c r="L17" s="52"/>
      <c r="M17" s="101"/>
    </row>
    <row r="18" spans="2:13" ht="18" customHeight="1">
      <c r="B18" s="53"/>
      <c r="C18" s="50" t="s">
        <v>50</v>
      </c>
      <c r="D18" s="50"/>
      <c r="E18" s="50"/>
      <c r="F18" s="54"/>
      <c r="G18" s="53"/>
      <c r="H18" s="50" t="s">
        <v>47</v>
      </c>
      <c r="I18" s="51"/>
      <c r="J18" s="33">
        <v>17</v>
      </c>
      <c r="K18" s="35" t="s">
        <v>81</v>
      </c>
      <c r="L18" s="52"/>
      <c r="M18" s="101">
        <v>0</v>
      </c>
    </row>
    <row r="19" spans="2:13" ht="18" customHeight="1">
      <c r="B19" s="53"/>
      <c r="C19" s="50"/>
      <c r="D19" s="50"/>
      <c r="E19" s="50"/>
      <c r="F19" s="54"/>
      <c r="G19" s="53"/>
      <c r="H19" s="55"/>
      <c r="I19" s="51"/>
      <c r="J19" s="33">
        <v>18</v>
      </c>
      <c r="K19" s="35" t="s">
        <v>82</v>
      </c>
      <c r="L19" s="52"/>
      <c r="M19" s="101">
        <v>0</v>
      </c>
    </row>
    <row r="20" spans="2:13" ht="18" customHeight="1" thickBot="1">
      <c r="B20" s="53"/>
      <c r="C20" s="50"/>
      <c r="D20" s="50"/>
      <c r="E20" s="50"/>
      <c r="F20" s="54"/>
      <c r="G20" s="53"/>
      <c r="H20" s="48" t="s">
        <v>48</v>
      </c>
      <c r="I20" s="51"/>
      <c r="J20" s="33">
        <v>19</v>
      </c>
      <c r="K20" s="35" t="s">
        <v>0</v>
      </c>
      <c r="L20" s="52"/>
      <c r="M20" s="101">
        <v>0</v>
      </c>
    </row>
    <row r="21" spans="2:13" ht="18" customHeight="1" thickBot="1">
      <c r="B21" s="47"/>
      <c r="C21" s="50"/>
      <c r="D21" s="50"/>
      <c r="E21" s="50"/>
      <c r="F21" s="50"/>
      <c r="G21" s="47"/>
      <c r="H21" s="50" t="s">
        <v>50</v>
      </c>
      <c r="I21" s="51"/>
      <c r="J21" s="37">
        <v>20</v>
      </c>
      <c r="K21" s="41"/>
      <c r="L21" s="42" t="s">
        <v>51</v>
      </c>
      <c r="M21" s="105">
        <f>SUM(M17:M20)</f>
        <v>0</v>
      </c>
    </row>
    <row r="22" spans="2:13" ht="18" customHeight="1" thickTop="1">
      <c r="B22" s="43" t="s">
        <v>52</v>
      </c>
      <c r="C22" s="44"/>
      <c r="D22" s="44"/>
      <c r="E22" s="44"/>
      <c r="F22" s="45"/>
      <c r="G22" s="47"/>
      <c r="H22" s="50"/>
      <c r="I22" s="51"/>
      <c r="J22" s="62" t="s">
        <v>53</v>
      </c>
      <c r="K22" s="26" t="s">
        <v>54</v>
      </c>
      <c r="L22" s="28"/>
      <c r="M22" s="63"/>
    </row>
    <row r="23" spans="2:13" ht="18" customHeight="1">
      <c r="B23" s="47"/>
      <c r="C23" s="48" t="s">
        <v>47</v>
      </c>
      <c r="D23" s="48"/>
      <c r="E23" s="48" t="s">
        <v>48</v>
      </c>
      <c r="F23" s="49"/>
      <c r="G23" s="47"/>
      <c r="H23" s="50"/>
      <c r="I23" s="51"/>
      <c r="J23" s="29">
        <v>21</v>
      </c>
      <c r="K23" s="31"/>
      <c r="L23" s="56" t="s">
        <v>55</v>
      </c>
      <c r="M23" s="99">
        <f>Rekapitulacia!B27</f>
        <v>0</v>
      </c>
    </row>
    <row r="24" spans="2:13" ht="18" customHeight="1">
      <c r="B24" s="53"/>
      <c r="C24" s="50" t="s">
        <v>50</v>
      </c>
      <c r="D24" s="50"/>
      <c r="E24" s="50"/>
      <c r="F24" s="54"/>
      <c r="G24" s="47"/>
      <c r="H24" s="50"/>
      <c r="I24" s="51"/>
      <c r="J24" s="33">
        <v>22</v>
      </c>
      <c r="K24" s="35" t="s">
        <v>83</v>
      </c>
      <c r="L24" s="106">
        <f>M23</f>
        <v>0</v>
      </c>
      <c r="M24" s="101">
        <f>L24*0.2</f>
        <v>0</v>
      </c>
    </row>
    <row r="25" spans="2:13" ht="18" customHeight="1" thickBot="1">
      <c r="B25" s="53"/>
      <c r="C25" s="50"/>
      <c r="D25" s="50"/>
      <c r="E25" s="50"/>
      <c r="F25" s="54"/>
      <c r="G25" s="47"/>
      <c r="H25" s="50"/>
      <c r="I25" s="51"/>
      <c r="J25" s="33">
        <v>23</v>
      </c>
      <c r="K25" s="35" t="s">
        <v>84</v>
      </c>
      <c r="L25" s="106"/>
      <c r="M25" s="101"/>
    </row>
    <row r="26" spans="2:13" ht="18" customHeight="1" thickBot="1">
      <c r="B26" s="53"/>
      <c r="C26" s="50"/>
      <c r="D26" s="50"/>
      <c r="E26" s="50"/>
      <c r="F26" s="54"/>
      <c r="G26" s="47"/>
      <c r="H26" s="50"/>
      <c r="I26" s="51"/>
      <c r="J26" s="37">
        <v>24</v>
      </c>
      <c r="K26" s="41"/>
      <c r="L26" s="42" t="s">
        <v>56</v>
      </c>
      <c r="M26" s="105">
        <f>M23+M24+M25</f>
        <v>0</v>
      </c>
    </row>
    <row r="27" spans="2:13" ht="16.5" customHeight="1" thickBot="1" thickTop="1">
      <c r="B27" s="57"/>
      <c r="C27" s="58"/>
      <c r="D27" s="58"/>
      <c r="E27" s="58"/>
      <c r="F27" s="58"/>
      <c r="G27" s="57"/>
      <c r="H27" s="58"/>
      <c r="I27" s="59"/>
      <c r="J27" s="64" t="s">
        <v>57</v>
      </c>
      <c r="K27" s="65" t="s">
        <v>85</v>
      </c>
      <c r="L27" s="22"/>
      <c r="M27" s="66">
        <v>0</v>
      </c>
    </row>
    <row r="28" ht="14.25" customHeight="1" thickTop="1"/>
    <row r="29" ht="2.25" customHeight="1"/>
  </sheetData>
  <sheetProtection/>
  <printOptions horizontalCentered="1" verticalCentered="1"/>
  <pageMargins left="0.25" right="0.39" top="0.35433070866141736" bottom="0.4330708661417323" header="0.31496062992125984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7"/>
  <sheetViews>
    <sheetView showGridLines="0" view="pageLayout" zoomScale="175" zoomScalePageLayoutView="175" workbookViewId="0" topLeftCell="A10">
      <selection activeCell="B21" sqref="B21"/>
    </sheetView>
  </sheetViews>
  <sheetFormatPr defaultColWidth="9.28125" defaultRowHeight="12.75"/>
  <cols>
    <col min="1" max="1" width="45.7109375" style="1" customWidth="1"/>
    <col min="2" max="2" width="13.57421875" style="6" customWidth="1"/>
    <col min="3" max="3" width="11.57421875" style="6" customWidth="1"/>
    <col min="4" max="4" width="12.28125" style="7" customWidth="1"/>
    <col min="5" max="20" width="9.28125" style="1" customWidth="1"/>
    <col min="21" max="22" width="5.7109375" style="1" customWidth="1"/>
    <col min="23" max="23" width="6.57421875" style="1" customWidth="1"/>
    <col min="24" max="24" width="24.28125" style="1" customWidth="1"/>
    <col min="25" max="25" width="4.28125" style="1" customWidth="1"/>
    <col min="26" max="26" width="8.28125" style="1" customWidth="1"/>
    <col min="27" max="27" width="8.7109375" style="1" customWidth="1"/>
    <col min="28" max="16384" width="9.28125" style="1" customWidth="1"/>
  </cols>
  <sheetData>
    <row r="1" spans="1:4" s="119" customFormat="1" ht="15.75">
      <c r="A1" s="122" t="s">
        <v>166</v>
      </c>
      <c r="B1" s="120"/>
      <c r="C1" s="120"/>
      <c r="D1" s="121"/>
    </row>
    <row r="3" spans="1:27" ht="12.75">
      <c r="A3" s="8" t="s">
        <v>152</v>
      </c>
      <c r="B3" s="1" t="str">
        <f>IF('Kryci list'!D5="","",'Kryci list'!D5)</f>
        <v>Gymnázium – Gimnázium , Zoltána Fábryho 1, 079 01 Veľké Kapušany</v>
      </c>
      <c r="D3" s="8"/>
      <c r="W3" s="89" t="s">
        <v>2</v>
      </c>
      <c r="X3" s="89" t="s">
        <v>3</v>
      </c>
      <c r="Y3" s="89" t="s">
        <v>4</v>
      </c>
      <c r="Z3" s="89" t="s">
        <v>5</v>
      </c>
      <c r="AA3" s="89" t="s">
        <v>6</v>
      </c>
    </row>
    <row r="4" spans="1:27" ht="12.75">
      <c r="A4" s="8" t="s">
        <v>169</v>
      </c>
      <c r="B4" s="1" t="str">
        <f>IF('Kryci list'!D7="","",'Kryci list'!D7)</f>
        <v>Ing. Arch. Roman Porubec</v>
      </c>
      <c r="D4" s="8"/>
      <c r="W4" s="89" t="s">
        <v>9</v>
      </c>
      <c r="X4" s="91" t="s">
        <v>58</v>
      </c>
      <c r="Y4" s="91" t="s">
        <v>11</v>
      </c>
      <c r="Z4" s="91"/>
      <c r="AA4" s="90"/>
    </row>
    <row r="5" spans="1:27" ht="12.75">
      <c r="A5" s="8" t="s">
        <v>182</v>
      </c>
      <c r="B5" s="1">
        <f>IF('Kryci list'!D6="","",'Kryci list'!D6)</f>
      </c>
      <c r="D5" s="110"/>
      <c r="W5" s="89" t="s">
        <v>13</v>
      </c>
      <c r="X5" s="91" t="s">
        <v>59</v>
      </c>
      <c r="Y5" s="91" t="s">
        <v>11</v>
      </c>
      <c r="Z5" s="91" t="s">
        <v>15</v>
      </c>
      <c r="AA5" s="90" t="s">
        <v>16</v>
      </c>
    </row>
    <row r="6" spans="1:27" ht="12.75">
      <c r="A6" s="8" t="s">
        <v>7</v>
      </c>
      <c r="B6" s="1" t="s">
        <v>211</v>
      </c>
      <c r="C6" s="1"/>
      <c r="D6" s="1"/>
      <c r="W6" s="89" t="s">
        <v>19</v>
      </c>
      <c r="X6" s="91" t="s">
        <v>60</v>
      </c>
      <c r="Y6" s="91" t="s">
        <v>11</v>
      </c>
      <c r="Z6" s="91"/>
      <c r="AA6" s="90"/>
    </row>
    <row r="7" spans="1:27" ht="12.75">
      <c r="A7" s="8" t="s">
        <v>183</v>
      </c>
      <c r="B7" s="1" t="str">
        <f>IF('Kryci list'!D2="","",'Kryci list'!D2)</f>
        <v>Multifunkčné ihrisko 27 x 18 m v obci Veľké Kapušany</v>
      </c>
      <c r="C7" s="1"/>
      <c r="D7" s="1"/>
      <c r="W7" s="89" t="s">
        <v>24</v>
      </c>
      <c r="X7" s="91" t="s">
        <v>59</v>
      </c>
      <c r="Y7" s="91" t="s">
        <v>11</v>
      </c>
      <c r="Z7" s="91" t="s">
        <v>15</v>
      </c>
      <c r="AA7" s="90" t="s">
        <v>16</v>
      </c>
    </row>
    <row r="8" spans="1:4" ht="12.75">
      <c r="A8" s="8"/>
      <c r="B8" s="1"/>
      <c r="C8" s="1"/>
      <c r="D8" s="1"/>
    </row>
    <row r="9" spans="1:4" ht="12.75">
      <c r="A9" s="8"/>
      <c r="B9" s="1"/>
      <c r="C9" s="1"/>
      <c r="D9" s="1"/>
    </row>
    <row r="11" spans="1:4" ht="12.75">
      <c r="A11" s="92" t="s">
        <v>61</v>
      </c>
      <c r="B11" s="126" t="s">
        <v>150</v>
      </c>
      <c r="C11" s="126" t="s">
        <v>1</v>
      </c>
      <c r="D11" s="126" t="s">
        <v>151</v>
      </c>
    </row>
    <row r="12" spans="1:4" ht="12.75">
      <c r="A12" s="94"/>
      <c r="B12" s="127"/>
      <c r="C12" s="127"/>
      <c r="D12" s="127"/>
    </row>
    <row r="14" spans="1:4" ht="12.75">
      <c r="A14" s="123" t="str">
        <f>Prehlad!B13</f>
        <v>1 - ZEMNE PRÁCE</v>
      </c>
      <c r="B14" s="6">
        <f>Prehlad!H31</f>
        <v>0</v>
      </c>
      <c r="C14" s="6">
        <f>B14*0.2</f>
        <v>0</v>
      </c>
      <c r="D14" s="6">
        <f>B14*1.2</f>
        <v>0</v>
      </c>
    </row>
    <row r="15" spans="1:4" ht="12.75">
      <c r="A15" s="123" t="str">
        <f>Prehlad!B33</f>
        <v>2 - ODVODNENIE - DRENÁŽE</v>
      </c>
      <c r="B15" s="6">
        <f>Prehlad!H40</f>
        <v>0</v>
      </c>
      <c r="C15" s="6">
        <f aca="true" t="shared" si="0" ref="C15:C27">B15*0.2</f>
        <v>0</v>
      </c>
      <c r="D15" s="6">
        <f aca="true" t="shared" si="1" ref="D15:D27">B15*1.2</f>
        <v>0</v>
      </c>
    </row>
    <row r="16" spans="1:4" ht="12.75">
      <c r="A16" s="123" t="str">
        <f>Prehlad!B42</f>
        <v>3- ZÁKLADY</v>
      </c>
      <c r="B16" s="6">
        <f>Prehlad!H52</f>
        <v>0</v>
      </c>
      <c r="C16" s="6">
        <f>B16*0.2</f>
        <v>0</v>
      </c>
      <c r="D16" s="6">
        <f>B16*1.2</f>
        <v>0</v>
      </c>
    </row>
    <row r="17" spans="1:4" ht="12.75">
      <c r="A17" s="123" t="str">
        <f>Prehlad!B54</f>
        <v>4 - PODKLADOVE VRSTVY</v>
      </c>
      <c r="B17" s="6">
        <f>Prehlad!H61</f>
        <v>0</v>
      </c>
      <c r="C17" s="6">
        <f t="shared" si="0"/>
        <v>0</v>
      </c>
      <c r="D17" s="6">
        <f t="shared" si="1"/>
        <v>0</v>
      </c>
    </row>
    <row r="18" ht="12.75">
      <c r="D18" s="6"/>
    </row>
    <row r="19" spans="1:4" ht="12.75">
      <c r="A19" s="1" t="s">
        <v>137</v>
      </c>
      <c r="B19" s="6">
        <f>Prehlad!H63</f>
        <v>0</v>
      </c>
      <c r="C19" s="6">
        <f t="shared" si="0"/>
        <v>0</v>
      </c>
      <c r="D19" s="6">
        <f t="shared" si="1"/>
        <v>0</v>
      </c>
    </row>
    <row r="20" ht="12.75">
      <c r="D20" s="6"/>
    </row>
    <row r="21" spans="1:4" ht="12.75">
      <c r="A21" s="123" t="s">
        <v>205</v>
      </c>
      <c r="B21" s="6">
        <f>Prehlad!H72</f>
        <v>0</v>
      </c>
      <c r="C21" s="6">
        <f t="shared" si="0"/>
        <v>0</v>
      </c>
      <c r="D21" s="6">
        <f t="shared" si="1"/>
        <v>0</v>
      </c>
    </row>
    <row r="22" spans="1:4" ht="12.75">
      <c r="A22" s="123" t="s">
        <v>206</v>
      </c>
      <c r="B22" s="6">
        <f>Prehlad!H80</f>
        <v>0</v>
      </c>
      <c r="C22" s="6">
        <f>B22*0.2</f>
        <v>0</v>
      </c>
      <c r="D22" s="6">
        <f>B22*1.2</f>
        <v>0</v>
      </c>
    </row>
    <row r="23" spans="1:4" ht="12.75">
      <c r="A23" s="123" t="str">
        <f>Prehlad!B81</f>
        <v>7 - ŠPORTOVÝ POVRCH</v>
      </c>
      <c r="B23" s="6">
        <f>Prehlad!H90</f>
        <v>0</v>
      </c>
      <c r="C23" s="6">
        <f>B23*0.2</f>
        <v>0</v>
      </c>
      <c r="D23" s="6">
        <f>B23*1.2</f>
        <v>0</v>
      </c>
    </row>
    <row r="24" spans="1:4" ht="12.75">
      <c r="A24" s="123"/>
      <c r="D24" s="6"/>
    </row>
    <row r="25" spans="1:4" ht="12.75">
      <c r="A25" s="1" t="s">
        <v>147</v>
      </c>
      <c r="B25" s="6">
        <f>Prehlad!H92</f>
        <v>0</v>
      </c>
      <c r="C25" s="6">
        <f t="shared" si="0"/>
        <v>0</v>
      </c>
      <c r="D25" s="6">
        <f t="shared" si="1"/>
        <v>0</v>
      </c>
    </row>
    <row r="26" ht="12.75">
      <c r="D26" s="6"/>
    </row>
    <row r="27" spans="1:4" ht="12.75">
      <c r="A27" s="1" t="s">
        <v>148</v>
      </c>
      <c r="B27" s="6">
        <f>Prehlad!H94</f>
        <v>0</v>
      </c>
      <c r="C27" s="6">
        <f t="shared" si="0"/>
        <v>0</v>
      </c>
      <c r="D27" s="6">
        <f t="shared" si="1"/>
        <v>0</v>
      </c>
    </row>
  </sheetData>
  <sheetProtection/>
  <mergeCells count="3">
    <mergeCell ref="B11:B12"/>
    <mergeCell ref="C11:C12"/>
    <mergeCell ref="D11:D12"/>
  </mergeCells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6"/>
  <sheetViews>
    <sheetView showGridLines="0" tabSelected="1" view="pageLayout" zoomScale="130" zoomScaleSheetLayoutView="100" zoomScalePageLayoutView="130" workbookViewId="0" topLeftCell="A76">
      <selection activeCell="D83" sqref="D83"/>
    </sheetView>
  </sheetViews>
  <sheetFormatPr defaultColWidth="9.28125" defaultRowHeight="12.75"/>
  <cols>
    <col min="1" max="1" width="3.28125" style="83" customWidth="1"/>
    <col min="2" max="2" width="3.7109375" style="84" customWidth="1"/>
    <col min="3" max="3" width="8.7109375" style="85" customWidth="1"/>
    <col min="4" max="4" width="47.7109375" style="97" customWidth="1"/>
    <col min="5" max="5" width="7.7109375" style="87" customWidth="1"/>
    <col min="6" max="6" width="4.28125" style="86" customWidth="1"/>
    <col min="7" max="8" width="7.7109375" style="88" customWidth="1"/>
    <col min="9" max="9" width="7.7109375" style="86" customWidth="1"/>
    <col min="10" max="10" width="8.57421875" style="87" customWidth="1"/>
    <col min="11" max="14" width="9.28125" style="86" customWidth="1"/>
    <col min="15" max="16384" width="9.28125" style="1" customWidth="1"/>
  </cols>
  <sheetData>
    <row r="1" spans="1:14" ht="12.75">
      <c r="A1" s="8" t="s">
        <v>152</v>
      </c>
      <c r="B1" s="1"/>
      <c r="C1" s="1" t="str">
        <f>IF('Kryci list'!D5="","",'Kryci list'!D5)</f>
        <v>Gymnázium – Gimnázium , Zoltána Fábryho 1, 079 01 Veľké Kapušany</v>
      </c>
      <c r="D1" s="1"/>
      <c r="E1" s="1"/>
      <c r="F1" s="1"/>
      <c r="G1" s="6"/>
      <c r="H1" s="6"/>
      <c r="I1" s="1"/>
      <c r="J1" s="5"/>
      <c r="K1" s="1"/>
      <c r="L1" s="1"/>
      <c r="M1" s="1"/>
      <c r="N1" s="1"/>
    </row>
    <row r="2" spans="1:14" ht="12.75">
      <c r="A2" s="8" t="s">
        <v>168</v>
      </c>
      <c r="B2" s="1"/>
      <c r="C2" s="1" t="str">
        <f>IF('Kryci list'!D7="","",'Kryci list'!D7)</f>
        <v>Ing. Arch. Roman Porubec</v>
      </c>
      <c r="D2" s="1"/>
      <c r="E2" s="1"/>
      <c r="F2" s="1"/>
      <c r="G2" s="6"/>
      <c r="H2" s="6"/>
      <c r="I2" s="1"/>
      <c r="J2" s="5"/>
      <c r="K2" s="1"/>
      <c r="L2" s="1"/>
      <c r="M2" s="1"/>
      <c r="N2" s="1"/>
    </row>
    <row r="3" spans="1:14" ht="12.75">
      <c r="A3" s="8" t="s">
        <v>182</v>
      </c>
      <c r="B3" s="1"/>
      <c r="C3" s="1">
        <f>IF('Kryci list'!D6="","",'Kryci list'!D6)</f>
      </c>
      <c r="D3" s="1"/>
      <c r="E3" s="1"/>
      <c r="F3" s="1"/>
      <c r="G3" s="6"/>
      <c r="H3" s="6"/>
      <c r="I3" s="1"/>
      <c r="J3" s="5"/>
      <c r="K3" s="1"/>
      <c r="L3" s="1"/>
      <c r="M3" s="1"/>
      <c r="N3" s="1"/>
    </row>
    <row r="4" spans="1:14" ht="12.75">
      <c r="A4" s="8" t="s">
        <v>7</v>
      </c>
      <c r="B4" s="1"/>
      <c r="C4" s="1" t="str">
        <f>IF(Rekapitulacia!B6="","",Rekapitulacia!B6)</f>
        <v>Veľké Kapušany</v>
      </c>
      <c r="D4" s="1"/>
      <c r="E4" s="1"/>
      <c r="F4" s="1"/>
      <c r="G4" s="1"/>
      <c r="H4" s="1"/>
      <c r="I4" s="1"/>
      <c r="J4" s="5"/>
      <c r="K4" s="1"/>
      <c r="L4" s="1"/>
      <c r="M4" s="1"/>
      <c r="N4" s="1"/>
    </row>
    <row r="5" spans="1:14" ht="12.75">
      <c r="A5" s="8" t="s">
        <v>183</v>
      </c>
      <c r="B5" s="1"/>
      <c r="C5" s="1" t="str">
        <f>IF('Kryci list'!D2="","",'Kryci list'!D2)</f>
        <v>Multifunkčné ihrisko 27 x 18 m v obci Veľké Kapušany</v>
      </c>
      <c r="D5" s="1"/>
      <c r="E5" s="1" t="s">
        <v>0</v>
      </c>
      <c r="F5" s="1"/>
      <c r="G5" s="1"/>
      <c r="H5" s="1"/>
      <c r="I5" s="1"/>
      <c r="J5" s="5"/>
      <c r="K5" s="1"/>
      <c r="L5" s="1"/>
      <c r="M5" s="1"/>
      <c r="N5" s="1"/>
    </row>
    <row r="6" spans="1:14" ht="12.75">
      <c r="A6" s="8"/>
      <c r="B6" s="1"/>
      <c r="C6" s="1"/>
      <c r="D6" s="1"/>
      <c r="E6" s="1"/>
      <c r="F6" s="1"/>
      <c r="G6" s="1"/>
      <c r="I6" s="1"/>
      <c r="J6" s="5"/>
      <c r="K6" s="1"/>
      <c r="L6" s="1"/>
      <c r="M6" s="1"/>
      <c r="N6" s="1"/>
    </row>
    <row r="7" spans="1:14" ht="12.75">
      <c r="A7" s="8"/>
      <c r="B7" s="1"/>
      <c r="C7" s="1"/>
      <c r="D7" s="1"/>
      <c r="E7" s="1"/>
      <c r="F7" s="1"/>
      <c r="G7" s="1"/>
      <c r="H7" s="1"/>
      <c r="I7" s="1"/>
      <c r="J7" s="5"/>
      <c r="K7" s="1"/>
      <c r="L7" s="1"/>
      <c r="M7" s="1"/>
      <c r="N7" s="1"/>
    </row>
    <row r="8" spans="1:14" ht="13.5">
      <c r="A8" s="1"/>
      <c r="B8" s="2"/>
      <c r="C8" s="3"/>
      <c r="D8" s="4" t="s">
        <v>149</v>
      </c>
      <c r="E8" s="5"/>
      <c r="F8" s="1"/>
      <c r="G8" s="6"/>
      <c r="H8" s="6"/>
      <c r="I8" s="1"/>
      <c r="J8" s="5"/>
      <c r="K8" s="1"/>
      <c r="L8" s="1"/>
      <c r="M8" s="1"/>
      <c r="N8" s="1"/>
    </row>
    <row r="9" spans="1:14" ht="15.75" customHeight="1">
      <c r="A9" s="92" t="s">
        <v>62</v>
      </c>
      <c r="B9" s="92" t="s">
        <v>63</v>
      </c>
      <c r="C9" s="92" t="s">
        <v>64</v>
      </c>
      <c r="D9" s="92" t="s">
        <v>65</v>
      </c>
      <c r="E9" s="92" t="s">
        <v>66</v>
      </c>
      <c r="F9" s="128" t="s">
        <v>153</v>
      </c>
      <c r="G9" s="92" t="s">
        <v>67</v>
      </c>
      <c r="H9" s="130" t="s">
        <v>150</v>
      </c>
      <c r="I9" s="93" t="s">
        <v>1</v>
      </c>
      <c r="J9" s="132" t="s">
        <v>151</v>
      </c>
      <c r="K9" s="1"/>
      <c r="L9" s="1"/>
      <c r="M9" s="1"/>
      <c r="N9" s="1"/>
    </row>
    <row r="10" spans="1:14" ht="12.75">
      <c r="A10" s="94" t="s">
        <v>68</v>
      </c>
      <c r="B10" s="94" t="s">
        <v>69</v>
      </c>
      <c r="C10" s="95"/>
      <c r="D10" s="94" t="s">
        <v>70</v>
      </c>
      <c r="E10" s="94" t="s">
        <v>71</v>
      </c>
      <c r="F10" s="129"/>
      <c r="G10" s="94" t="s">
        <v>72</v>
      </c>
      <c r="H10" s="131"/>
      <c r="I10" s="96"/>
      <c r="J10" s="133"/>
      <c r="K10" s="1"/>
      <c r="L10" s="1"/>
      <c r="M10" s="1"/>
      <c r="N10" s="1"/>
    </row>
    <row r="12" ht="12.75">
      <c r="B12" s="107" t="s">
        <v>86</v>
      </c>
    </row>
    <row r="13" ht="12.75">
      <c r="B13" s="107" t="s">
        <v>87</v>
      </c>
    </row>
    <row r="14" spans="1:10" ht="12.75">
      <c r="A14" s="83">
        <v>1</v>
      </c>
      <c r="B14" s="84" t="s">
        <v>88</v>
      </c>
      <c r="C14" s="85" t="s">
        <v>89</v>
      </c>
      <c r="D14" s="97" t="s">
        <v>187</v>
      </c>
      <c r="E14" s="87">
        <v>1</v>
      </c>
      <c r="F14" s="86" t="s">
        <v>90</v>
      </c>
      <c r="H14" s="88">
        <f>G14*E14</f>
        <v>0</v>
      </c>
      <c r="I14" s="113">
        <f>H14*0.2</f>
        <v>0</v>
      </c>
      <c r="J14" s="113">
        <f>H14*1.2</f>
        <v>0</v>
      </c>
    </row>
    <row r="15" spans="1:16" ht="12.75">
      <c r="A15" s="83">
        <v>2</v>
      </c>
      <c r="B15" s="84" t="s">
        <v>88</v>
      </c>
      <c r="C15" s="85" t="s">
        <v>92</v>
      </c>
      <c r="D15" s="97" t="s">
        <v>93</v>
      </c>
      <c r="E15" s="87">
        <v>72.9</v>
      </c>
      <c r="F15" s="86" t="s">
        <v>91</v>
      </c>
      <c r="H15" s="88">
        <f aca="true" t="shared" si="0" ref="H15:H30">G15*E15</f>
        <v>0</v>
      </c>
      <c r="I15" s="113">
        <f aca="true" t="shared" si="1" ref="I15:I30">H15*0.2</f>
        <v>0</v>
      </c>
      <c r="J15" s="113">
        <f aca="true" t="shared" si="2" ref="J15:J30">H15*1.2</f>
        <v>0</v>
      </c>
      <c r="P15" s="112"/>
    </row>
    <row r="16" spans="1:10" ht="11.25" customHeight="1">
      <c r="A16" s="83">
        <v>3</v>
      </c>
      <c r="B16" s="84" t="s">
        <v>88</v>
      </c>
      <c r="C16" s="85" t="s">
        <v>94</v>
      </c>
      <c r="D16" s="97" t="s">
        <v>95</v>
      </c>
      <c r="E16" s="87">
        <f>E15</f>
        <v>72.9</v>
      </c>
      <c r="F16" s="86" t="s">
        <v>91</v>
      </c>
      <c r="H16" s="88">
        <f t="shared" si="0"/>
        <v>0</v>
      </c>
      <c r="I16" s="113">
        <f t="shared" si="1"/>
        <v>0</v>
      </c>
      <c r="J16" s="113">
        <f t="shared" si="2"/>
        <v>0</v>
      </c>
    </row>
    <row r="17" spans="1:10" ht="25.5">
      <c r="A17" s="83">
        <v>4</v>
      </c>
      <c r="B17" s="84" t="s">
        <v>88</v>
      </c>
      <c r="C17" s="85" t="s">
        <v>96</v>
      </c>
      <c r="D17" s="97" t="s">
        <v>188</v>
      </c>
      <c r="E17" s="87">
        <v>14.4</v>
      </c>
      <c r="F17" s="86" t="s">
        <v>91</v>
      </c>
      <c r="H17" s="88">
        <f t="shared" si="0"/>
        <v>0</v>
      </c>
      <c r="I17" s="113">
        <f t="shared" si="1"/>
        <v>0</v>
      </c>
      <c r="J17" s="113">
        <f t="shared" si="2"/>
        <v>0</v>
      </c>
    </row>
    <row r="18" spans="1:10" ht="12.75">
      <c r="A18" s="83">
        <v>5</v>
      </c>
      <c r="B18" s="84" t="s">
        <v>88</v>
      </c>
      <c r="C18" s="85" t="s">
        <v>97</v>
      </c>
      <c r="D18" s="97" t="s">
        <v>189</v>
      </c>
      <c r="E18" s="87">
        <v>29.7</v>
      </c>
      <c r="F18" s="86" t="s">
        <v>91</v>
      </c>
      <c r="H18" s="88">
        <f t="shared" si="0"/>
        <v>0</v>
      </c>
      <c r="I18" s="113">
        <f t="shared" si="1"/>
        <v>0</v>
      </c>
      <c r="J18" s="113">
        <f t="shared" si="2"/>
        <v>0</v>
      </c>
    </row>
    <row r="19" spans="1:10" ht="25.5">
      <c r="A19" s="83">
        <v>6</v>
      </c>
      <c r="B19" s="84" t="s">
        <v>88</v>
      </c>
      <c r="C19" s="85" t="s">
        <v>98</v>
      </c>
      <c r="D19" s="97" t="s">
        <v>190</v>
      </c>
      <c r="E19" s="87">
        <f>E17+E18</f>
        <v>44.1</v>
      </c>
      <c r="F19" s="86" t="s">
        <v>91</v>
      </c>
      <c r="H19" s="88">
        <f t="shared" si="0"/>
        <v>0</v>
      </c>
      <c r="I19" s="113">
        <f t="shared" si="1"/>
        <v>0</v>
      </c>
      <c r="J19" s="113">
        <f t="shared" si="2"/>
        <v>0</v>
      </c>
    </row>
    <row r="20" spans="1:10" ht="12.75">
      <c r="A20" s="83">
        <v>7</v>
      </c>
      <c r="B20" s="84" t="s">
        <v>88</v>
      </c>
      <c r="C20" s="85" t="s">
        <v>99</v>
      </c>
      <c r="D20" s="97" t="s">
        <v>191</v>
      </c>
      <c r="E20" s="87">
        <f>4.32</f>
        <v>4.32</v>
      </c>
      <c r="F20" s="86" t="s">
        <v>91</v>
      </c>
      <c r="H20" s="88">
        <f t="shared" si="0"/>
        <v>0</v>
      </c>
      <c r="I20" s="113">
        <f t="shared" si="1"/>
        <v>0</v>
      </c>
      <c r="J20" s="113">
        <f t="shared" si="2"/>
        <v>0</v>
      </c>
    </row>
    <row r="21" spans="1:10" ht="25.5">
      <c r="A21" s="83">
        <v>8</v>
      </c>
      <c r="B21" s="84" t="s">
        <v>88</v>
      </c>
      <c r="C21" s="85" t="s">
        <v>100</v>
      </c>
      <c r="D21" s="97" t="s">
        <v>101</v>
      </c>
      <c r="E21" s="87">
        <f>E20</f>
        <v>4.32</v>
      </c>
      <c r="F21" s="86" t="s">
        <v>91</v>
      </c>
      <c r="H21" s="88">
        <f t="shared" si="0"/>
        <v>0</v>
      </c>
      <c r="I21" s="113">
        <f t="shared" si="1"/>
        <v>0</v>
      </c>
      <c r="J21" s="113">
        <f t="shared" si="2"/>
        <v>0</v>
      </c>
    </row>
    <row r="22" spans="1:10" ht="12.75">
      <c r="A22" s="83">
        <v>9</v>
      </c>
      <c r="C22" s="85" t="s">
        <v>99</v>
      </c>
      <c r="D22" s="97" t="s">
        <v>170</v>
      </c>
      <c r="E22" s="87">
        <v>6</v>
      </c>
      <c r="F22" s="86" t="s">
        <v>91</v>
      </c>
      <c r="H22" s="88">
        <f t="shared" si="0"/>
        <v>0</v>
      </c>
      <c r="I22" s="113">
        <f t="shared" si="1"/>
        <v>0</v>
      </c>
      <c r="J22" s="113">
        <f t="shared" si="2"/>
        <v>0</v>
      </c>
    </row>
    <row r="23" spans="1:10" ht="25.5">
      <c r="A23" s="83">
        <v>10</v>
      </c>
      <c r="C23" s="85" t="s">
        <v>100</v>
      </c>
      <c r="D23" s="97" t="s">
        <v>101</v>
      </c>
      <c r="E23" s="87">
        <v>9.375</v>
      </c>
      <c r="F23" s="86" t="s">
        <v>91</v>
      </c>
      <c r="H23" s="88">
        <f t="shared" si="0"/>
        <v>0</v>
      </c>
      <c r="I23" s="113">
        <f t="shared" si="1"/>
        <v>0</v>
      </c>
      <c r="J23" s="113">
        <f t="shared" si="2"/>
        <v>0</v>
      </c>
    </row>
    <row r="24" spans="1:10" ht="12.75">
      <c r="A24" s="83">
        <v>11</v>
      </c>
      <c r="C24" s="85" t="s">
        <v>99</v>
      </c>
      <c r="D24" s="97" t="s">
        <v>171</v>
      </c>
      <c r="E24" s="87">
        <v>0.2</v>
      </c>
      <c r="F24" s="86" t="s">
        <v>91</v>
      </c>
      <c r="H24" s="88">
        <f t="shared" si="0"/>
        <v>0</v>
      </c>
      <c r="I24" s="113">
        <f t="shared" si="1"/>
        <v>0</v>
      </c>
      <c r="J24" s="113">
        <f t="shared" si="2"/>
        <v>0</v>
      </c>
    </row>
    <row r="25" spans="1:10" ht="25.5">
      <c r="A25" s="83">
        <v>12</v>
      </c>
      <c r="C25" s="85" t="s">
        <v>100</v>
      </c>
      <c r="D25" s="97" t="s">
        <v>101</v>
      </c>
      <c r="E25" s="87">
        <v>0.2</v>
      </c>
      <c r="F25" s="86" t="s">
        <v>91</v>
      </c>
      <c r="H25" s="88">
        <f t="shared" si="0"/>
        <v>0</v>
      </c>
      <c r="I25" s="113">
        <f t="shared" si="1"/>
        <v>0</v>
      </c>
      <c r="J25" s="113">
        <f t="shared" si="2"/>
        <v>0</v>
      </c>
    </row>
    <row r="26" spans="1:10" ht="25.5">
      <c r="A26" s="83">
        <v>13</v>
      </c>
      <c r="B26" s="84" t="s">
        <v>88</v>
      </c>
      <c r="C26" s="85" t="s">
        <v>102</v>
      </c>
      <c r="D26" s="97" t="s">
        <v>154</v>
      </c>
      <c r="E26" s="87">
        <v>127.52</v>
      </c>
      <c r="F26" s="86" t="s">
        <v>91</v>
      </c>
      <c r="H26" s="88">
        <f t="shared" si="0"/>
        <v>0</v>
      </c>
      <c r="I26" s="113">
        <f t="shared" si="1"/>
        <v>0</v>
      </c>
      <c r="J26" s="113">
        <f t="shared" si="2"/>
        <v>0</v>
      </c>
    </row>
    <row r="27" spans="1:10" ht="12.75">
      <c r="A27" s="83">
        <v>14</v>
      </c>
      <c r="B27" s="84" t="s">
        <v>88</v>
      </c>
      <c r="C27" s="85" t="s">
        <v>105</v>
      </c>
      <c r="D27" s="97" t="s">
        <v>106</v>
      </c>
      <c r="E27" s="87">
        <v>127.52</v>
      </c>
      <c r="F27" s="86" t="s">
        <v>91</v>
      </c>
      <c r="H27" s="88">
        <f t="shared" si="0"/>
        <v>0</v>
      </c>
      <c r="I27" s="113">
        <f t="shared" si="1"/>
        <v>0</v>
      </c>
      <c r="J27" s="113">
        <f t="shared" si="2"/>
        <v>0</v>
      </c>
    </row>
    <row r="28" spans="1:10" ht="12.75">
      <c r="A28" s="83">
        <v>15</v>
      </c>
      <c r="B28" s="84" t="s">
        <v>88</v>
      </c>
      <c r="C28" s="85" t="s">
        <v>107</v>
      </c>
      <c r="D28" s="97" t="s">
        <v>108</v>
      </c>
      <c r="E28" s="87">
        <v>127.52</v>
      </c>
      <c r="F28" s="86" t="s">
        <v>91</v>
      </c>
      <c r="H28" s="88">
        <f t="shared" si="0"/>
        <v>0</v>
      </c>
      <c r="I28" s="113">
        <f t="shared" si="1"/>
        <v>0</v>
      </c>
      <c r="J28" s="113">
        <f t="shared" si="2"/>
        <v>0</v>
      </c>
    </row>
    <row r="29" spans="1:10" ht="12.75">
      <c r="A29" s="83">
        <v>16</v>
      </c>
      <c r="B29" s="84" t="s">
        <v>88</v>
      </c>
      <c r="C29" s="85" t="s">
        <v>109</v>
      </c>
      <c r="D29" s="97" t="s">
        <v>110</v>
      </c>
      <c r="E29" s="87">
        <v>255.04</v>
      </c>
      <c r="F29" s="86" t="s">
        <v>91</v>
      </c>
      <c r="H29" s="88">
        <f t="shared" si="0"/>
        <v>0</v>
      </c>
      <c r="I29" s="113">
        <f t="shared" si="1"/>
        <v>0</v>
      </c>
      <c r="J29" s="113">
        <f t="shared" si="2"/>
        <v>0</v>
      </c>
    </row>
    <row r="30" spans="1:10" ht="12.75">
      <c r="A30" s="83">
        <v>17</v>
      </c>
      <c r="C30" s="85" t="s">
        <v>155</v>
      </c>
      <c r="D30" s="97" t="s">
        <v>192</v>
      </c>
      <c r="E30" s="87">
        <v>534.6</v>
      </c>
      <c r="F30" s="86" t="s">
        <v>103</v>
      </c>
      <c r="H30" s="88">
        <f t="shared" si="0"/>
        <v>0</v>
      </c>
      <c r="I30" s="113">
        <f t="shared" si="1"/>
        <v>0</v>
      </c>
      <c r="J30" s="113">
        <f t="shared" si="2"/>
        <v>0</v>
      </c>
    </row>
    <row r="31" spans="4:10" ht="12.75">
      <c r="D31" s="111" t="s">
        <v>177</v>
      </c>
      <c r="E31" s="108"/>
      <c r="H31" s="108">
        <f>SUM(H14:H30)</f>
        <v>0</v>
      </c>
      <c r="I31" s="115">
        <f>H31*0.2</f>
        <v>0</v>
      </c>
      <c r="J31" s="115">
        <f>H31*1.2</f>
        <v>0</v>
      </c>
    </row>
    <row r="32" spans="9:10" ht="12.75">
      <c r="I32" s="113"/>
      <c r="J32" s="113"/>
    </row>
    <row r="33" spans="2:10" ht="12.75">
      <c r="B33" s="107" t="s">
        <v>195</v>
      </c>
      <c r="I33" s="113"/>
      <c r="J33" s="113"/>
    </row>
    <row r="34" spans="1:10" ht="12.75">
      <c r="A34" s="83">
        <v>18</v>
      </c>
      <c r="B34" s="84" t="s">
        <v>88</v>
      </c>
      <c r="C34" s="85" t="s">
        <v>111</v>
      </c>
      <c r="D34" s="97" t="s">
        <v>112</v>
      </c>
      <c r="E34" s="87">
        <v>12</v>
      </c>
      <c r="F34" s="86" t="s">
        <v>132</v>
      </c>
      <c r="H34" s="88">
        <f>G34*E34</f>
        <v>0</v>
      </c>
      <c r="I34" s="113">
        <f>H34*0.2</f>
        <v>0</v>
      </c>
      <c r="J34" s="113">
        <f>H34*1.2</f>
        <v>0</v>
      </c>
    </row>
    <row r="35" spans="1:10" ht="12.75">
      <c r="A35" s="83">
        <v>19</v>
      </c>
      <c r="B35" s="84" t="s">
        <v>88</v>
      </c>
      <c r="C35" s="85" t="s">
        <v>113</v>
      </c>
      <c r="D35" s="97" t="s">
        <v>156</v>
      </c>
      <c r="E35" s="87">
        <v>121.5</v>
      </c>
      <c r="F35" s="86" t="s">
        <v>157</v>
      </c>
      <c r="H35" s="88">
        <f aca="true" t="shared" si="3" ref="H35:H51">G35*E35</f>
        <v>0</v>
      </c>
      <c r="I35" s="113">
        <f aca="true" t="shared" si="4" ref="I35:I51">H35*0.2</f>
        <v>0</v>
      </c>
      <c r="J35" s="113">
        <f aca="true" t="shared" si="5" ref="J35:J51">H35*1.2</f>
        <v>0</v>
      </c>
    </row>
    <row r="36" spans="1:10" ht="12.75">
      <c r="A36" s="83">
        <v>20</v>
      </c>
      <c r="B36" s="84" t="s">
        <v>88</v>
      </c>
      <c r="C36" s="85" t="s">
        <v>116</v>
      </c>
      <c r="D36" s="97" t="s">
        <v>114</v>
      </c>
      <c r="E36" s="87">
        <v>31</v>
      </c>
      <c r="F36" s="86" t="s">
        <v>157</v>
      </c>
      <c r="H36" s="88">
        <f t="shared" si="3"/>
        <v>0</v>
      </c>
      <c r="I36" s="113">
        <f t="shared" si="4"/>
        <v>0</v>
      </c>
      <c r="J36" s="113">
        <f t="shared" si="5"/>
        <v>0</v>
      </c>
    </row>
    <row r="37" spans="1:10" ht="12.75">
      <c r="A37" s="83">
        <v>21</v>
      </c>
      <c r="B37" s="84" t="s">
        <v>88</v>
      </c>
      <c r="C37" s="85" t="s">
        <v>117</v>
      </c>
      <c r="D37" s="97" t="s">
        <v>194</v>
      </c>
      <c r="E37" s="87">
        <v>59.4</v>
      </c>
      <c r="F37" s="86" t="s">
        <v>132</v>
      </c>
      <c r="H37" s="88">
        <f t="shared" si="3"/>
        <v>0</v>
      </c>
      <c r="I37" s="113">
        <f t="shared" si="4"/>
        <v>0</v>
      </c>
      <c r="J37" s="113">
        <f t="shared" si="5"/>
        <v>0</v>
      </c>
    </row>
    <row r="38" spans="1:10" ht="12.75">
      <c r="A38" s="83">
        <v>22</v>
      </c>
      <c r="D38" s="97" t="s">
        <v>196</v>
      </c>
      <c r="E38" s="87">
        <v>152.5</v>
      </c>
      <c r="F38" s="86" t="s">
        <v>157</v>
      </c>
      <c r="H38" s="88">
        <f t="shared" si="3"/>
        <v>0</v>
      </c>
      <c r="I38" s="113">
        <f t="shared" si="4"/>
        <v>0</v>
      </c>
      <c r="J38" s="113">
        <f t="shared" si="5"/>
        <v>0</v>
      </c>
    </row>
    <row r="39" spans="1:10" ht="12.75">
      <c r="A39" s="83">
        <v>23</v>
      </c>
      <c r="D39" s="97" t="s">
        <v>193</v>
      </c>
      <c r="E39" s="87">
        <v>1</v>
      </c>
      <c r="F39" s="86" t="s">
        <v>90</v>
      </c>
      <c r="H39" s="88">
        <f>G39*E39</f>
        <v>0</v>
      </c>
      <c r="I39" s="113">
        <f>H39*0.2</f>
        <v>0</v>
      </c>
      <c r="J39" s="113">
        <f>H39*1.2</f>
        <v>0</v>
      </c>
    </row>
    <row r="40" spans="4:10" ht="12.75">
      <c r="D40" s="111" t="s">
        <v>177</v>
      </c>
      <c r="E40" s="108"/>
      <c r="H40" s="108">
        <f>SUM(H34:H39)</f>
        <v>0</v>
      </c>
      <c r="I40" s="115">
        <f>H40*0.2</f>
        <v>0</v>
      </c>
      <c r="J40" s="115">
        <f>H40*1.2</f>
        <v>0</v>
      </c>
    </row>
    <row r="41" spans="9:10" ht="12.75">
      <c r="I41" s="113"/>
      <c r="J41" s="113"/>
    </row>
    <row r="42" spans="2:10" ht="12.75">
      <c r="B42" s="107" t="s">
        <v>203</v>
      </c>
      <c r="I42" s="113"/>
      <c r="J42" s="113"/>
    </row>
    <row r="43" spans="1:10" ht="17.25" customHeight="1">
      <c r="A43" s="83">
        <v>24</v>
      </c>
      <c r="B43" s="84" t="s">
        <v>88</v>
      </c>
      <c r="C43" s="85" t="s">
        <v>119</v>
      </c>
      <c r="D43" s="97" t="s">
        <v>197</v>
      </c>
      <c r="E43" s="87">
        <v>3.6</v>
      </c>
      <c r="F43" s="86" t="s">
        <v>91</v>
      </c>
      <c r="H43" s="88">
        <f t="shared" si="3"/>
        <v>0</v>
      </c>
      <c r="I43" s="113">
        <f>H43*0.2</f>
        <v>0</v>
      </c>
      <c r="J43" s="113">
        <f t="shared" si="5"/>
        <v>0</v>
      </c>
    </row>
    <row r="44" spans="1:10" ht="17.25" customHeight="1">
      <c r="A44" s="83">
        <v>25</v>
      </c>
      <c r="C44" s="85" t="s">
        <v>159</v>
      </c>
      <c r="D44" s="97" t="s">
        <v>198</v>
      </c>
      <c r="E44" s="114">
        <v>7.2</v>
      </c>
      <c r="F44" s="86" t="s">
        <v>91</v>
      </c>
      <c r="H44" s="88">
        <f>G44*E44</f>
        <v>0</v>
      </c>
      <c r="I44" s="113">
        <f>H44*0.2</f>
        <v>0</v>
      </c>
      <c r="J44" s="113">
        <f>H44*1.2</f>
        <v>0</v>
      </c>
    </row>
    <row r="45" spans="1:10" ht="25.5">
      <c r="A45" s="83">
        <v>26</v>
      </c>
      <c r="B45" s="84" t="s">
        <v>88</v>
      </c>
      <c r="C45" s="85" t="s">
        <v>120</v>
      </c>
      <c r="D45" s="97" t="s">
        <v>199</v>
      </c>
      <c r="E45" s="87">
        <v>12.15</v>
      </c>
      <c r="F45" s="86" t="s">
        <v>91</v>
      </c>
      <c r="H45" s="88">
        <f t="shared" si="3"/>
        <v>0</v>
      </c>
      <c r="I45" s="113">
        <f t="shared" si="4"/>
        <v>0</v>
      </c>
      <c r="J45" s="113">
        <f t="shared" si="5"/>
        <v>0</v>
      </c>
    </row>
    <row r="46" spans="1:10" ht="13.5" customHeight="1">
      <c r="A46" s="83">
        <v>27</v>
      </c>
      <c r="C46" s="85" t="s">
        <v>120</v>
      </c>
      <c r="D46" s="97" t="s">
        <v>200</v>
      </c>
      <c r="E46" s="87">
        <v>2.56</v>
      </c>
      <c r="F46" s="86" t="s">
        <v>91</v>
      </c>
      <c r="H46" s="88">
        <f t="shared" si="3"/>
        <v>0</v>
      </c>
      <c r="I46" s="113">
        <f t="shared" si="4"/>
        <v>0</v>
      </c>
      <c r="J46" s="113">
        <f t="shared" si="5"/>
        <v>0</v>
      </c>
    </row>
    <row r="47" spans="1:10" ht="12.75">
      <c r="A47" s="83">
        <v>28</v>
      </c>
      <c r="C47" s="85" t="s">
        <v>120</v>
      </c>
      <c r="D47" s="97" t="s">
        <v>202</v>
      </c>
      <c r="E47" s="87">
        <f>E45</f>
        <v>12.15</v>
      </c>
      <c r="F47" s="86" t="s">
        <v>91</v>
      </c>
      <c r="H47" s="88">
        <f>G47*E47</f>
        <v>0</v>
      </c>
      <c r="I47" s="113">
        <f>H47*0.2</f>
        <v>0</v>
      </c>
      <c r="J47" s="113">
        <f>H47*1.2</f>
        <v>0</v>
      </c>
    </row>
    <row r="48" spans="1:10" ht="12.75">
      <c r="A48" s="83">
        <v>29</v>
      </c>
      <c r="C48" s="85" t="s">
        <v>120</v>
      </c>
      <c r="D48" s="97" t="s">
        <v>201</v>
      </c>
      <c r="E48" s="87">
        <f>E46</f>
        <v>2.56</v>
      </c>
      <c r="F48" s="86" t="s">
        <v>91</v>
      </c>
      <c r="H48" s="88">
        <f>G48*E48</f>
        <v>0</v>
      </c>
      <c r="I48" s="113">
        <f>H48*0.2</f>
        <v>0</v>
      </c>
      <c r="J48" s="113">
        <f>H48*1.2</f>
        <v>0</v>
      </c>
    </row>
    <row r="49" spans="1:10" ht="12.75">
      <c r="A49" s="83">
        <v>30</v>
      </c>
      <c r="B49" s="84" t="s">
        <v>88</v>
      </c>
      <c r="C49" s="85" t="s">
        <v>125</v>
      </c>
      <c r="D49" s="97" t="s">
        <v>176</v>
      </c>
      <c r="E49" s="87">
        <f>18*2+16*2-4</f>
        <v>64</v>
      </c>
      <c r="F49" s="86" t="s">
        <v>118</v>
      </c>
      <c r="H49" s="88">
        <f>G49*E49</f>
        <v>0</v>
      </c>
      <c r="I49" s="113">
        <f>H49*0.2</f>
        <v>0</v>
      </c>
      <c r="J49" s="113">
        <f>H49*1.2</f>
        <v>0</v>
      </c>
    </row>
    <row r="50" spans="1:10" ht="12.75">
      <c r="A50" s="83">
        <v>31</v>
      </c>
      <c r="C50" s="85" t="s">
        <v>158</v>
      </c>
      <c r="D50" s="97" t="s">
        <v>160</v>
      </c>
      <c r="E50" s="87">
        <f>E49</f>
        <v>64</v>
      </c>
      <c r="F50" s="86" t="s">
        <v>118</v>
      </c>
      <c r="H50" s="88">
        <f t="shared" si="3"/>
        <v>0</v>
      </c>
      <c r="I50" s="113">
        <f t="shared" si="4"/>
        <v>0</v>
      </c>
      <c r="J50" s="113">
        <f t="shared" si="5"/>
        <v>0</v>
      </c>
    </row>
    <row r="51" spans="1:10" ht="12.75">
      <c r="A51" s="83">
        <v>32</v>
      </c>
      <c r="D51" s="97" t="s">
        <v>172</v>
      </c>
      <c r="E51" s="87">
        <f>27*2*2+2*9*2</f>
        <v>144</v>
      </c>
      <c r="F51" s="86" t="s">
        <v>118</v>
      </c>
      <c r="H51" s="88">
        <f t="shared" si="3"/>
        <v>0</v>
      </c>
      <c r="I51" s="113">
        <f t="shared" si="4"/>
        <v>0</v>
      </c>
      <c r="J51" s="113">
        <f t="shared" si="5"/>
        <v>0</v>
      </c>
    </row>
    <row r="52" spans="4:10" ht="12.75">
      <c r="D52" s="111" t="s">
        <v>178</v>
      </c>
      <c r="E52" s="108"/>
      <c r="H52" s="108">
        <f>SUM(H34:H51)</f>
        <v>0</v>
      </c>
      <c r="I52" s="115">
        <f>H52*0.2</f>
        <v>0</v>
      </c>
      <c r="J52" s="115">
        <f>H52*1.2</f>
        <v>0</v>
      </c>
    </row>
    <row r="53" spans="9:10" ht="30.75" customHeight="1">
      <c r="I53" s="113"/>
      <c r="J53" s="113"/>
    </row>
    <row r="54" spans="2:10" ht="12.75">
      <c r="B54" s="107" t="s">
        <v>204</v>
      </c>
      <c r="I54" s="113"/>
      <c r="J54" s="113"/>
    </row>
    <row r="55" spans="1:10" ht="25.5">
      <c r="A55" s="83">
        <v>33</v>
      </c>
      <c r="B55" s="84" t="s">
        <v>88</v>
      </c>
      <c r="C55" s="85" t="s">
        <v>126</v>
      </c>
      <c r="D55" s="97" t="s">
        <v>161</v>
      </c>
      <c r="E55" s="87">
        <f>27*18+6</f>
        <v>492</v>
      </c>
      <c r="F55" s="86" t="s">
        <v>103</v>
      </c>
      <c r="H55" s="88">
        <f aca="true" t="shared" si="6" ref="H55:H60">G55*E55</f>
        <v>0</v>
      </c>
      <c r="I55" s="113">
        <f>H55*0.2</f>
        <v>0</v>
      </c>
      <c r="J55" s="113">
        <f aca="true" t="shared" si="7" ref="J55:J61">H55*1.2</f>
        <v>0</v>
      </c>
    </row>
    <row r="56" spans="1:10" ht="12.75" customHeight="1">
      <c r="A56" s="83">
        <v>34</v>
      </c>
      <c r="B56" s="84" t="s">
        <v>88</v>
      </c>
      <c r="C56" s="85" t="s">
        <v>127</v>
      </c>
      <c r="D56" s="97" t="s">
        <v>128</v>
      </c>
      <c r="E56" s="87">
        <f>E55</f>
        <v>492</v>
      </c>
      <c r="F56" s="86" t="s">
        <v>103</v>
      </c>
      <c r="H56" s="88">
        <f t="shared" si="6"/>
        <v>0</v>
      </c>
      <c r="I56" s="113">
        <v>57</v>
      </c>
      <c r="J56" s="113">
        <f t="shared" si="7"/>
        <v>0</v>
      </c>
    </row>
    <row r="57" spans="1:10" ht="22.5" customHeight="1">
      <c r="A57" s="83">
        <v>35</v>
      </c>
      <c r="B57" s="84" t="s">
        <v>88</v>
      </c>
      <c r="C57" s="85" t="s">
        <v>129</v>
      </c>
      <c r="D57" s="97" t="s">
        <v>217</v>
      </c>
      <c r="E57" s="87">
        <f>E55</f>
        <v>492</v>
      </c>
      <c r="F57" s="86" t="s">
        <v>103</v>
      </c>
      <c r="H57" s="88">
        <f t="shared" si="6"/>
        <v>0</v>
      </c>
      <c r="I57" s="113">
        <v>56</v>
      </c>
      <c r="J57" s="113">
        <f t="shared" si="7"/>
        <v>0</v>
      </c>
    </row>
    <row r="58" spans="1:10" ht="12.75">
      <c r="A58" s="83">
        <v>36</v>
      </c>
      <c r="B58" s="84" t="s">
        <v>88</v>
      </c>
      <c r="C58" s="85" t="s">
        <v>130</v>
      </c>
      <c r="D58" s="97" t="s">
        <v>131</v>
      </c>
      <c r="E58" s="87">
        <f>0.05*E56*2</f>
        <v>49.2</v>
      </c>
      <c r="F58" s="86" t="s">
        <v>132</v>
      </c>
      <c r="H58" s="88">
        <f t="shared" si="6"/>
        <v>0</v>
      </c>
      <c r="I58" s="113">
        <v>62</v>
      </c>
      <c r="J58" s="113">
        <f t="shared" si="7"/>
        <v>0</v>
      </c>
    </row>
    <row r="59" spans="1:10" ht="12.75">
      <c r="A59" s="83">
        <v>37</v>
      </c>
      <c r="B59" s="84" t="s">
        <v>88</v>
      </c>
      <c r="C59" s="85" t="s">
        <v>133</v>
      </c>
      <c r="D59" s="97" t="s">
        <v>134</v>
      </c>
      <c r="E59" s="87">
        <f>E55*0.2*2</f>
        <v>196.8</v>
      </c>
      <c r="F59" s="86" t="s">
        <v>132</v>
      </c>
      <c r="H59" s="88">
        <f t="shared" si="6"/>
        <v>0</v>
      </c>
      <c r="I59" s="113">
        <v>61</v>
      </c>
      <c r="J59" s="113">
        <f t="shared" si="7"/>
        <v>0</v>
      </c>
    </row>
    <row r="60" spans="1:10" ht="12.75">
      <c r="A60" s="83">
        <v>38</v>
      </c>
      <c r="B60" s="84" t="s">
        <v>88</v>
      </c>
      <c r="C60" s="85" t="s">
        <v>135</v>
      </c>
      <c r="D60" s="97" t="s">
        <v>136</v>
      </c>
      <c r="E60" s="87">
        <f>E57*0.07*2</f>
        <v>68.88000000000001</v>
      </c>
      <c r="F60" s="86" t="s">
        <v>132</v>
      </c>
      <c r="H60" s="88">
        <f t="shared" si="6"/>
        <v>0</v>
      </c>
      <c r="I60" s="113">
        <v>60</v>
      </c>
      <c r="J60" s="113">
        <f t="shared" si="7"/>
        <v>0</v>
      </c>
    </row>
    <row r="61" spans="4:10" ht="12.75">
      <c r="D61" s="111" t="s">
        <v>179</v>
      </c>
      <c r="E61" s="108"/>
      <c r="H61" s="108">
        <f>SUM(H55:H60)</f>
        <v>0</v>
      </c>
      <c r="I61" s="115">
        <f>H61*0.2</f>
        <v>0</v>
      </c>
      <c r="J61" s="115">
        <f t="shared" si="7"/>
        <v>0</v>
      </c>
    </row>
    <row r="62" spans="4:10" ht="12.75">
      <c r="D62" s="111"/>
      <c r="E62" s="108"/>
      <c r="H62" s="108"/>
      <c r="I62" s="113"/>
      <c r="J62" s="113"/>
    </row>
    <row r="63" spans="4:10" ht="12.75">
      <c r="D63" s="111" t="s">
        <v>137</v>
      </c>
      <c r="E63" s="109"/>
      <c r="H63" s="108">
        <f>H61+H52+H31+H40</f>
        <v>0</v>
      </c>
      <c r="I63" s="115">
        <f>H63*0.2</f>
        <v>0</v>
      </c>
      <c r="J63" s="115">
        <f>H63*1.2</f>
        <v>0</v>
      </c>
    </row>
    <row r="64" spans="4:10" ht="12.75">
      <c r="D64" s="111"/>
      <c r="E64" s="109"/>
      <c r="H64" s="108"/>
      <c r="I64" s="115"/>
      <c r="J64" s="115"/>
    </row>
    <row r="65" spans="2:10" ht="12.75">
      <c r="B65" s="107" t="s">
        <v>138</v>
      </c>
      <c r="I65" s="113"/>
      <c r="J65" s="113"/>
    </row>
    <row r="66" spans="2:10" ht="12.75">
      <c r="B66" s="107"/>
      <c r="I66" s="113"/>
      <c r="J66" s="113"/>
    </row>
    <row r="67" spans="2:10" ht="12.75">
      <c r="B67" s="107" t="s">
        <v>205</v>
      </c>
      <c r="I67" s="113"/>
      <c r="J67" s="113"/>
    </row>
    <row r="68" spans="1:10" ht="25.5">
      <c r="A68" s="83">
        <v>39</v>
      </c>
      <c r="C68" s="85" t="s">
        <v>121</v>
      </c>
      <c r="D68" s="97" t="s">
        <v>173</v>
      </c>
      <c r="E68" s="87">
        <f>E49</f>
        <v>64</v>
      </c>
      <c r="F68" s="86" t="s">
        <v>118</v>
      </c>
      <c r="H68" s="88">
        <f aca="true" t="shared" si="8" ref="H68:H77">G68*E68</f>
        <v>0</v>
      </c>
      <c r="I68" s="113">
        <f aca="true" t="shared" si="9" ref="I68:I77">H68*0.2</f>
        <v>0</v>
      </c>
      <c r="J68" s="113">
        <f aca="true" t="shared" si="10" ref="J68:J77">H68*1.2</f>
        <v>0</v>
      </c>
    </row>
    <row r="69" spans="1:10" ht="29.25" customHeight="1">
      <c r="A69" s="83">
        <v>40</v>
      </c>
      <c r="C69" s="85" t="s">
        <v>121</v>
      </c>
      <c r="D69" s="97" t="s">
        <v>175</v>
      </c>
      <c r="E69" s="87">
        <f>2*33</f>
        <v>66</v>
      </c>
      <c r="F69" s="86" t="s">
        <v>118</v>
      </c>
      <c r="H69" s="88">
        <f t="shared" si="8"/>
        <v>0</v>
      </c>
      <c r="I69" s="113">
        <f t="shared" si="9"/>
        <v>0</v>
      </c>
      <c r="J69" s="113">
        <f t="shared" si="10"/>
        <v>0</v>
      </c>
    </row>
    <row r="70" spans="1:10" ht="12.75">
      <c r="A70" s="83">
        <v>41</v>
      </c>
      <c r="B70" s="84" t="s">
        <v>88</v>
      </c>
      <c r="C70" s="85" t="s">
        <v>122</v>
      </c>
      <c r="D70" s="97" t="s">
        <v>174</v>
      </c>
      <c r="E70" s="87">
        <f>33*6</f>
        <v>198</v>
      </c>
      <c r="F70" s="86" t="s">
        <v>118</v>
      </c>
      <c r="H70" s="88">
        <f t="shared" si="8"/>
        <v>0</v>
      </c>
      <c r="I70" s="113">
        <f t="shared" si="9"/>
        <v>0</v>
      </c>
      <c r="J70" s="113">
        <f t="shared" si="10"/>
        <v>0</v>
      </c>
    </row>
    <row r="71" spans="1:10" ht="12.75">
      <c r="A71" s="83">
        <v>42</v>
      </c>
      <c r="D71" s="97" t="s">
        <v>163</v>
      </c>
      <c r="E71" s="87">
        <v>1</v>
      </c>
      <c r="F71" s="86" t="s">
        <v>90</v>
      </c>
      <c r="H71" s="88">
        <f t="shared" si="8"/>
        <v>0</v>
      </c>
      <c r="I71" s="113">
        <f t="shared" si="9"/>
        <v>0</v>
      </c>
      <c r="J71" s="113">
        <f t="shared" si="10"/>
        <v>0</v>
      </c>
    </row>
    <row r="72" spans="4:10" ht="12.75">
      <c r="D72" s="111" t="s">
        <v>179</v>
      </c>
      <c r="E72" s="108"/>
      <c r="H72" s="108">
        <f>SUM(H68:H71)</f>
        <v>0</v>
      </c>
      <c r="I72" s="115">
        <f>H72*0.2</f>
        <v>0</v>
      </c>
      <c r="J72" s="115">
        <f t="shared" si="10"/>
        <v>0</v>
      </c>
    </row>
    <row r="73" spans="9:10" ht="12.75">
      <c r="I73" s="113"/>
      <c r="J73" s="113"/>
    </row>
    <row r="74" spans="2:10" ht="12.75">
      <c r="B74" s="107" t="s">
        <v>206</v>
      </c>
      <c r="I74" s="113"/>
      <c r="J74" s="113"/>
    </row>
    <row r="75" spans="1:10" ht="12.75">
      <c r="A75" s="83">
        <v>43</v>
      </c>
      <c r="B75" s="84" t="s">
        <v>88</v>
      </c>
      <c r="C75" s="85" t="s">
        <v>123</v>
      </c>
      <c r="D75" s="97" t="s">
        <v>207</v>
      </c>
      <c r="E75" s="87">
        <f>(27+27+18+18)*4</f>
        <v>360</v>
      </c>
      <c r="F75" s="86" t="s">
        <v>103</v>
      </c>
      <c r="H75" s="88">
        <f t="shared" si="8"/>
        <v>0</v>
      </c>
      <c r="I75" s="113">
        <f t="shared" si="9"/>
        <v>0</v>
      </c>
      <c r="J75" s="113">
        <f t="shared" si="10"/>
        <v>0</v>
      </c>
    </row>
    <row r="76" spans="1:10" ht="12.75">
      <c r="A76" s="83">
        <v>44</v>
      </c>
      <c r="B76" s="84" t="s">
        <v>88</v>
      </c>
      <c r="C76" s="85" t="s">
        <v>124</v>
      </c>
      <c r="D76" s="97" t="s">
        <v>180</v>
      </c>
      <c r="E76" s="87">
        <v>1</v>
      </c>
      <c r="F76" s="86" t="s">
        <v>90</v>
      </c>
      <c r="H76" s="88">
        <f t="shared" si="8"/>
        <v>0</v>
      </c>
      <c r="I76" s="113">
        <f t="shared" si="9"/>
        <v>0</v>
      </c>
      <c r="J76" s="113">
        <f t="shared" si="10"/>
        <v>0</v>
      </c>
    </row>
    <row r="77" spans="1:10" ht="12.75">
      <c r="A77" s="83">
        <v>45</v>
      </c>
      <c r="B77" s="84" t="s">
        <v>88</v>
      </c>
      <c r="C77" s="85" t="s">
        <v>125</v>
      </c>
      <c r="D77" s="97" t="s">
        <v>208</v>
      </c>
      <c r="E77" s="87">
        <v>34</v>
      </c>
      <c r="F77" s="86" t="s">
        <v>118</v>
      </c>
      <c r="H77" s="88">
        <f t="shared" si="8"/>
        <v>0</v>
      </c>
      <c r="I77" s="113">
        <f t="shared" si="9"/>
        <v>0</v>
      </c>
      <c r="J77" s="113">
        <f t="shared" si="10"/>
        <v>0</v>
      </c>
    </row>
    <row r="78" spans="1:10" ht="12.75">
      <c r="A78" s="83">
        <v>46</v>
      </c>
      <c r="B78" s="84" t="s">
        <v>88</v>
      </c>
      <c r="D78" s="97" t="s">
        <v>162</v>
      </c>
      <c r="E78" s="87">
        <v>1</v>
      </c>
      <c r="F78" s="86" t="s">
        <v>90</v>
      </c>
      <c r="H78" s="88">
        <f>G78*E78</f>
        <v>0</v>
      </c>
      <c r="I78" s="113">
        <f>H78*0.2</f>
        <v>0</v>
      </c>
      <c r="J78" s="113">
        <f>H78*1.2</f>
        <v>0</v>
      </c>
    </row>
    <row r="79" spans="1:10" ht="12.75">
      <c r="A79" s="83">
        <v>47</v>
      </c>
      <c r="B79" s="84" t="s">
        <v>88</v>
      </c>
      <c r="D79" s="97" t="s">
        <v>209</v>
      </c>
      <c r="E79" s="87">
        <v>2</v>
      </c>
      <c r="F79" s="86" t="s">
        <v>118</v>
      </c>
      <c r="H79" s="88">
        <f>G79*E79</f>
        <v>0</v>
      </c>
      <c r="I79" s="113">
        <f>H79*0.2</f>
        <v>0</v>
      </c>
      <c r="J79" s="113">
        <f>H79*1.2</f>
        <v>0</v>
      </c>
    </row>
    <row r="80" spans="4:10" ht="12.75">
      <c r="D80" s="111" t="s">
        <v>177</v>
      </c>
      <c r="E80" s="108"/>
      <c r="H80" s="108">
        <f>SUM(H75:H79)</f>
        <v>0</v>
      </c>
      <c r="I80" s="115">
        <f>H80*0.2</f>
        <v>0</v>
      </c>
      <c r="J80" s="115">
        <f>H80*1.2</f>
        <v>0</v>
      </c>
    </row>
    <row r="81" spans="2:10" ht="12.75">
      <c r="B81" s="107" t="s">
        <v>212</v>
      </c>
      <c r="I81" s="113"/>
      <c r="J81" s="113"/>
    </row>
    <row r="82" spans="1:10" ht="25.5">
      <c r="A82" s="83">
        <v>48</v>
      </c>
      <c r="B82" s="84" t="s">
        <v>88</v>
      </c>
      <c r="C82" s="85" t="s">
        <v>140</v>
      </c>
      <c r="D82" s="97" t="s">
        <v>165</v>
      </c>
      <c r="E82" s="87">
        <f>E55</f>
        <v>492</v>
      </c>
      <c r="F82" s="86" t="s">
        <v>103</v>
      </c>
      <c r="H82" s="88">
        <f aca="true" t="shared" si="11" ref="H82:H88">G82*E82</f>
        <v>0</v>
      </c>
      <c r="I82" s="113">
        <f aca="true" t="shared" si="12" ref="I82:I88">H82*0.2</f>
        <v>0</v>
      </c>
      <c r="J82" s="113">
        <f aca="true" t="shared" si="13" ref="J82:J88">H82*1.2</f>
        <v>0</v>
      </c>
    </row>
    <row r="83" spans="1:10" ht="51">
      <c r="A83" s="83">
        <v>49</v>
      </c>
      <c r="B83" s="84" t="s">
        <v>88</v>
      </c>
      <c r="C83" s="85" t="s">
        <v>141</v>
      </c>
      <c r="D83" s="97" t="s">
        <v>218</v>
      </c>
      <c r="E83" s="87">
        <f>E82</f>
        <v>492</v>
      </c>
      <c r="F83" s="86" t="s">
        <v>103</v>
      </c>
      <c r="H83" s="88">
        <f t="shared" si="11"/>
        <v>0</v>
      </c>
      <c r="I83" s="113">
        <f t="shared" si="12"/>
        <v>0</v>
      </c>
      <c r="J83" s="113">
        <f t="shared" si="13"/>
        <v>0</v>
      </c>
    </row>
    <row r="84" spans="1:10" ht="12.75">
      <c r="A84" s="83">
        <v>50</v>
      </c>
      <c r="B84" s="84" t="s">
        <v>88</v>
      </c>
      <c r="C84" s="85" t="s">
        <v>142</v>
      </c>
      <c r="D84" s="97" t="s">
        <v>143</v>
      </c>
      <c r="E84" s="87">
        <v>118</v>
      </c>
      <c r="F84" s="86" t="s">
        <v>104</v>
      </c>
      <c r="H84" s="88">
        <f t="shared" si="11"/>
        <v>0</v>
      </c>
      <c r="I84" s="113">
        <f t="shared" si="12"/>
        <v>0</v>
      </c>
      <c r="J84" s="113">
        <f t="shared" si="13"/>
        <v>0</v>
      </c>
    </row>
    <row r="85" spans="1:10" ht="12.75">
      <c r="A85" s="83">
        <v>51</v>
      </c>
      <c r="B85" s="84" t="s">
        <v>88</v>
      </c>
      <c r="C85" s="85" t="s">
        <v>144</v>
      </c>
      <c r="D85" s="97" t="s">
        <v>145</v>
      </c>
      <c r="E85" s="87">
        <v>297</v>
      </c>
      <c r="F85" s="86" t="s">
        <v>115</v>
      </c>
      <c r="H85" s="88">
        <f t="shared" si="11"/>
        <v>0</v>
      </c>
      <c r="I85" s="113">
        <f t="shared" si="12"/>
        <v>0</v>
      </c>
      <c r="J85" s="113">
        <f t="shared" si="13"/>
        <v>0</v>
      </c>
    </row>
    <row r="86" spans="1:10" ht="12.75">
      <c r="A86" s="83">
        <v>52</v>
      </c>
      <c r="B86" s="84" t="s">
        <v>88</v>
      </c>
      <c r="C86" s="85" t="s">
        <v>139</v>
      </c>
      <c r="D86" s="97" t="s">
        <v>167</v>
      </c>
      <c r="E86" s="87">
        <f>E82</f>
        <v>492</v>
      </c>
      <c r="F86" s="86" t="s">
        <v>103</v>
      </c>
      <c r="H86" s="88">
        <f>G86*E86</f>
        <v>0</v>
      </c>
      <c r="I86" s="113">
        <f>H86*0.2</f>
        <v>0</v>
      </c>
      <c r="J86" s="113">
        <f>H86*1.2</f>
        <v>0</v>
      </c>
    </row>
    <row r="87" spans="1:10" ht="12.75">
      <c r="A87" s="83">
        <v>53</v>
      </c>
      <c r="D87" s="97" t="s">
        <v>216</v>
      </c>
      <c r="E87" s="87">
        <v>146</v>
      </c>
      <c r="F87" s="86" t="s">
        <v>115</v>
      </c>
      <c r="H87" s="88">
        <f>G87*E87</f>
        <v>0</v>
      </c>
      <c r="I87" s="113">
        <f>H87*0.2</f>
        <v>0</v>
      </c>
      <c r="J87" s="113">
        <f>H87*1.2</f>
        <v>0</v>
      </c>
    </row>
    <row r="88" spans="1:10" ht="12.75">
      <c r="A88" s="83">
        <v>54</v>
      </c>
      <c r="B88" s="84" t="s">
        <v>88</v>
      </c>
      <c r="C88" s="85" t="s">
        <v>146</v>
      </c>
      <c r="D88" s="97" t="s">
        <v>210</v>
      </c>
      <c r="E88" s="87">
        <v>12</v>
      </c>
      <c r="F88" s="86" t="s">
        <v>132</v>
      </c>
      <c r="H88" s="88">
        <f t="shared" si="11"/>
        <v>0</v>
      </c>
      <c r="I88" s="113">
        <f t="shared" si="12"/>
        <v>0</v>
      </c>
      <c r="J88" s="113">
        <f t="shared" si="13"/>
        <v>0</v>
      </c>
    </row>
    <row r="89" spans="1:10" ht="12.75">
      <c r="A89" s="83">
        <v>55</v>
      </c>
      <c r="D89" s="97" t="s">
        <v>164</v>
      </c>
      <c r="E89" s="87">
        <f>E82</f>
        <v>492</v>
      </c>
      <c r="F89" s="86" t="s">
        <v>90</v>
      </c>
      <c r="H89" s="88">
        <f>G89*E89</f>
        <v>0</v>
      </c>
      <c r="I89" s="113">
        <f>H89*0.2</f>
        <v>0</v>
      </c>
      <c r="J89" s="113">
        <f>H89*1.2</f>
        <v>0</v>
      </c>
    </row>
    <row r="90" spans="4:10" ht="12.75">
      <c r="D90" s="111" t="s">
        <v>179</v>
      </c>
      <c r="E90" s="108"/>
      <c r="H90" s="108">
        <f>SUM(H82:H89)</f>
        <v>0</v>
      </c>
      <c r="I90" s="115">
        <f>SUM(I82:I89)</f>
        <v>0</v>
      </c>
      <c r="J90" s="115">
        <f>SUM(J82:J89)</f>
        <v>0</v>
      </c>
    </row>
    <row r="91" spans="9:10" ht="12.75">
      <c r="I91" s="113"/>
      <c r="J91" s="113"/>
    </row>
    <row r="92" spans="4:10" ht="12.75">
      <c r="D92" s="111" t="s">
        <v>147</v>
      </c>
      <c r="E92" s="109"/>
      <c r="H92" s="108">
        <f>H72+H90+H80</f>
        <v>0</v>
      </c>
      <c r="I92" s="115">
        <f>H92*0.2</f>
        <v>0</v>
      </c>
      <c r="J92" s="115">
        <f>H92*1.2</f>
        <v>0</v>
      </c>
    </row>
    <row r="93" spans="9:10" ht="12.75">
      <c r="I93" s="113"/>
      <c r="J93" s="88"/>
    </row>
    <row r="94" spans="4:10" ht="12.75">
      <c r="D94" s="117" t="s">
        <v>148</v>
      </c>
      <c r="E94" s="108"/>
      <c r="H94" s="116">
        <f>H92+H63</f>
        <v>0</v>
      </c>
      <c r="I94" s="118">
        <f>H94*0.2</f>
        <v>0</v>
      </c>
      <c r="J94" s="116">
        <f>H94*1.2</f>
        <v>0</v>
      </c>
    </row>
    <row r="95" spans="9:10" ht="12.75">
      <c r="I95" s="113"/>
      <c r="J95" s="88"/>
    </row>
    <row r="96" spans="9:10" ht="12.75">
      <c r="I96" s="113"/>
      <c r="J96" s="88"/>
    </row>
  </sheetData>
  <sheetProtection/>
  <mergeCells count="3">
    <mergeCell ref="F9:F10"/>
    <mergeCell ref="H9:H10"/>
    <mergeCell ref="J9:J10"/>
  </mergeCells>
  <printOptions horizontalCentered="1"/>
  <pageMargins left="0.3641666666666667" right="0.25875" top="0.6516666666666666" bottom="0.46958333333333335" header="0.5118110236220472" footer="0.35433070866141736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2019-10-15T22:26:41Z</dcterms:created>
  <dcterms:modified xsi:type="dcterms:W3CDTF">2020-09-24T06:15:41Z</dcterms:modified>
  <cp:category/>
  <cp:version/>
  <cp:contentType/>
  <cp:contentStatus/>
</cp:coreProperties>
</file>